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banasza\AppData\Local\Temp\ezdpuw\20250529151346302\"/>
    </mc:Choice>
  </mc:AlternateContent>
  <xr:revisionPtr revIDLastSave="0" documentId="13_ncr:1_{CFDCC0B1-AD6C-4E28-ACB6-F4F6D5798CE9}" xr6:coauthVersionLast="47" xr6:coauthVersionMax="47" xr10:uidLastSave="{00000000-0000-0000-0000-000000000000}"/>
  <bookViews>
    <workbookView xWindow="1509" yWindow="1509" windowWidth="24685" windowHeight="13148" xr2:uid="{2E67687F-A09F-4BB1-801E-D88F6DF11D5A}"/>
  </bookViews>
  <sheets>
    <sheet name="Koszt zatrudnienia pracownikó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15" i="1"/>
  <c r="F9" i="1"/>
  <c r="F10" i="1"/>
  <c r="G8" i="1"/>
  <c r="G5" i="1"/>
  <c r="F3" i="1"/>
  <c r="G3" i="1"/>
  <c r="G25" i="1"/>
  <c r="H25" i="1" s="1"/>
  <c r="I25" i="1" s="1"/>
  <c r="J25" i="1" s="1"/>
  <c r="K25" i="1" s="1"/>
  <c r="L25" i="1" s="1"/>
  <c r="M25" i="1" s="1"/>
  <c r="N25" i="1" s="1"/>
  <c r="O25" i="1" s="1"/>
  <c r="P25" i="1" s="1"/>
  <c r="P24" i="1"/>
  <c r="O24" i="1"/>
  <c r="N24" i="1"/>
  <c r="M24" i="1"/>
  <c r="L24" i="1"/>
  <c r="K24" i="1"/>
  <c r="J24" i="1"/>
  <c r="I24" i="1"/>
  <c r="H24" i="1"/>
  <c r="G24" i="1"/>
  <c r="F24" i="1"/>
  <c r="Q24" i="1"/>
  <c r="O3" i="1" l="1"/>
  <c r="Q25" i="1" l="1"/>
  <c r="Q3" i="1" s="1"/>
  <c r="P3" i="1"/>
  <c r="Q4" i="1" s="1"/>
  <c r="F8" i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F7" i="1"/>
  <c r="C12" i="1"/>
  <c r="C9" i="1"/>
  <c r="Q7" i="1" l="1"/>
  <c r="Q6" i="1"/>
  <c r="Q5" i="1"/>
  <c r="G12" i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G7" i="1"/>
  <c r="F18" i="1"/>
  <c r="G14" i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F6" i="1"/>
  <c r="G15" i="1"/>
  <c r="I15" i="1" s="1"/>
  <c r="J15" i="1" s="1"/>
  <c r="K15" i="1" s="1"/>
  <c r="L15" i="1" s="1"/>
  <c r="M15" i="1" s="1"/>
  <c r="N15" i="1" s="1"/>
  <c r="O15" i="1" s="1"/>
  <c r="P15" i="1" s="1"/>
  <c r="Q15" i="1" s="1"/>
  <c r="F15" i="1"/>
  <c r="G17" i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G18" i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G13" i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G16" i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H3" i="1"/>
  <c r="F12" i="1"/>
  <c r="F5" i="1"/>
  <c r="F17" i="1"/>
  <c r="F16" i="1"/>
  <c r="H8" i="1"/>
  <c r="I8" i="1" s="1"/>
  <c r="J8" i="1" s="1"/>
  <c r="K8" i="1" s="1"/>
  <c r="F14" i="1"/>
  <c r="F11" i="1"/>
  <c r="G11" i="1" s="1"/>
  <c r="H11" i="1" s="1"/>
  <c r="I11" i="1" s="1"/>
  <c r="J11" i="1" s="1"/>
  <c r="K11" i="1" s="1"/>
  <c r="F13" i="1"/>
  <c r="G6" i="1" l="1"/>
  <c r="H6" i="1"/>
  <c r="L8" i="1"/>
  <c r="H5" i="1"/>
  <c r="I4" i="1"/>
  <c r="H7" i="1"/>
  <c r="L11" i="1"/>
  <c r="G19" i="1" l="1"/>
  <c r="M8" i="1"/>
  <c r="I3" i="1"/>
  <c r="I5" i="1" s="1"/>
  <c r="H19" i="1"/>
  <c r="J3" i="1"/>
  <c r="M11" i="1"/>
  <c r="N8" i="1" l="1"/>
  <c r="J4" i="1"/>
  <c r="J6" i="1" s="1"/>
  <c r="I6" i="1"/>
  <c r="I7" i="1"/>
  <c r="K4" i="1"/>
  <c r="K3" i="1"/>
  <c r="N11" i="1"/>
  <c r="O8" i="1" l="1"/>
  <c r="J5" i="1"/>
  <c r="J7" i="1"/>
  <c r="I19" i="1"/>
  <c r="L3" i="1"/>
  <c r="K5" i="1"/>
  <c r="K7" i="1"/>
  <c r="K6" i="1"/>
  <c r="L4" i="1"/>
  <c r="O11" i="1"/>
  <c r="J19" i="1" l="1"/>
  <c r="K19" i="1"/>
  <c r="P8" i="1"/>
  <c r="Q8" i="1" s="1"/>
  <c r="L5" i="1"/>
  <c r="M4" i="1"/>
  <c r="L7" i="1"/>
  <c r="L6" i="1"/>
  <c r="M3" i="1"/>
  <c r="P11" i="1"/>
  <c r="Q11" i="1" s="1"/>
  <c r="Q19" i="1" l="1"/>
  <c r="L19" i="1"/>
  <c r="N3" i="1"/>
  <c r="N4" i="1"/>
  <c r="M7" i="1"/>
  <c r="M6" i="1"/>
  <c r="M5" i="1"/>
  <c r="N5" i="1" l="1"/>
  <c r="M19" i="1"/>
  <c r="O4" i="1"/>
  <c r="N7" i="1"/>
  <c r="N6" i="1"/>
  <c r="N19" i="1" l="1"/>
  <c r="O7" i="1"/>
  <c r="P4" i="1"/>
  <c r="P5" i="1" s="1"/>
  <c r="O6" i="1"/>
  <c r="O5" i="1"/>
  <c r="O19" i="1" l="1"/>
  <c r="P6" i="1"/>
  <c r="P7" i="1"/>
  <c r="P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Kucharska Natalia</author>
  </authors>
  <commentList>
    <comment ref="E2" authorId="0" shapeId="0" xr:uid="{692A6692-F0C3-4906-BFF0-0FC54A9AE9A2}">
      <text>
        <r>
          <rPr>
            <sz val="9"/>
            <color indexed="81"/>
            <rFont val="Tahoma"/>
            <family val="2"/>
            <charset val="238"/>
          </rPr>
          <t>należy uwzględnić od jakiego terminu nastąpi zatrudnienie, należy również uwzględnić czas na przeprowadzenie procesu naboru</t>
        </r>
      </text>
    </comment>
    <comment ref="A3" authorId="0" shapeId="0" xr:uid="{43493128-85A4-41B6-8DA2-EBCA7DBDFABC}">
      <text>
        <r>
          <rPr>
            <sz val="9"/>
            <color indexed="81"/>
            <rFont val="Tahoma"/>
            <family val="2"/>
            <charset val="238"/>
          </rPr>
          <t>paragraf 4010 obejmuje pracowników zatrudnionych poza korpusem służby cywilnej, paragraf 4020 obejmuje pracowników zatrudnionych w korpusie służby cywilnej</t>
        </r>
      </text>
    </comment>
  </commentList>
</comments>
</file>

<file path=xl/sharedStrings.xml><?xml version="1.0" encoding="utf-8"?>
<sst xmlns="http://schemas.openxmlformats.org/spreadsheetml/2006/main" count="42" uniqueCount="31">
  <si>
    <t>Inflacja (CPI)</t>
  </si>
  <si>
    <t>Realna dynamika płac</t>
  </si>
  <si>
    <t>Nominalna dynamika płac</t>
  </si>
  <si>
    <t>Paragraf</t>
  </si>
  <si>
    <t xml:space="preserve">Nazwa </t>
  </si>
  <si>
    <t>%, zł</t>
  </si>
  <si>
    <t>4010/4020</t>
  </si>
  <si>
    <t xml:space="preserve">wynagrodzenie zasadnicze </t>
  </si>
  <si>
    <t>DWR</t>
  </si>
  <si>
    <t>ZUS</t>
  </si>
  <si>
    <t>FP</t>
  </si>
  <si>
    <t>PPK</t>
  </si>
  <si>
    <t>ZFŚS</t>
  </si>
  <si>
    <t>biurko, fotel, szafa, regał, ar.biurowe, wieszak - wydatek jednorazowy</t>
  </si>
  <si>
    <t xml:space="preserve">laptop,stacja dokująca, monitor, mysz, klawiatura -  wydatki jednorazowe </t>
  </si>
  <si>
    <t>oprogramowanie</t>
  </si>
  <si>
    <t>koszty utrzymania: energia, ciepło, sprzątanie, prace gospodarcze, ochrona, etc.</t>
  </si>
  <si>
    <t>odpady komunalne</t>
  </si>
  <si>
    <t>podatek od nieruchomości</t>
  </si>
  <si>
    <t>remonty</t>
  </si>
  <si>
    <t>delegacje krajowe</t>
  </si>
  <si>
    <t>delegacje zagraniczne</t>
  </si>
  <si>
    <t>świadczenia na rzecz osób fizycznych</t>
  </si>
  <si>
    <t>przeciętne miesięczne wynagrodzenie w MKiŚ
(z uwzględnieniem funduszu nagród) wraz z waloryzacją o wskaźnik makroekonomiczne</t>
  </si>
  <si>
    <t>liczba etatów</t>
  </si>
  <si>
    <t>liczba m-cy</t>
  </si>
  <si>
    <t>SUMA</t>
  </si>
  <si>
    <t>kwota</t>
  </si>
  <si>
    <t>Wskaźnik przyjęte zgodnie z  "Wytycznymi dotyczącymi stosowania jednolitych wskaźników makroekonomicznych będących podstawą oszacowania skutków finansowych projektowanych ustaw - Aktualizacja październik 2024 r. (https://www.gov.pl/web/finanse/wytyczne-sytuacja-makroekonomiczna )</t>
  </si>
  <si>
    <t>Wyliczenia bazowe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</si>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</sst>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[$zł-415]_-;\-* #,##0.00\ [$zł-415]_-;_-* &quot;-&quot;??\ [$zł-415]_-;_-@_-"/>
  </numFmts>
  <fonts count="11" x14ac:knownFonts="1">
    <font>
      <sz val="11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sz val="9"/>
      <color indexed="81"/>
      <name val="Tahoma"/>
      <family val="2"/>
      <charset val="238"/>
    </font>
    <font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6" fillId="0" borderId="0" xfId="0" applyFont="1"/>
    <xf numFmtId="164" fontId="0" fillId="2" borderId="1" xfId="0" applyNumberFormat="1" applyFill="1" applyBorder="1"/>
    <xf numFmtId="0" fontId="0" fillId="3" borderId="1" xfId="0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left" vertical="center"/>
    </xf>
    <xf numFmtId="165" fontId="3" fillId="0" borderId="12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left" vertical="center" wrapText="1"/>
    </xf>
    <xf numFmtId="165" fontId="3" fillId="0" borderId="4" xfId="0" applyNumberFormat="1" applyFont="1" applyBorder="1" applyAlignment="1">
      <alignment horizontal="right" vertical="center"/>
    </xf>
    <xf numFmtId="165" fontId="3" fillId="0" borderId="17" xfId="0" applyNumberFormat="1" applyFont="1" applyBorder="1" applyAlignment="1">
      <alignment horizontal="right" vertical="center"/>
    </xf>
    <xf numFmtId="1" fontId="8" fillId="4" borderId="14" xfId="0" applyNumberFormat="1" applyFont="1" applyFill="1" applyBorder="1" applyAlignment="1">
      <alignment horizontal="center" vertical="center"/>
    </xf>
    <xf numFmtId="1" fontId="8" fillId="4" borderId="15" xfId="0" applyNumberFormat="1" applyFont="1" applyFill="1" applyBorder="1" applyAlignment="1">
      <alignment horizontal="center" vertical="center"/>
    </xf>
    <xf numFmtId="4" fontId="3" fillId="0" borderId="16" xfId="0" applyNumberFormat="1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4" fontId="3" fillId="0" borderId="13" xfId="0" applyNumberFormat="1" applyFont="1" applyBorder="1" applyAlignment="1">
      <alignment horizontal="left" vertical="center"/>
    </xf>
    <xf numFmtId="165" fontId="3" fillId="0" borderId="14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165" fontId="3" fillId="0" borderId="10" xfId="0" applyNumberFormat="1" applyFont="1" applyBorder="1" applyAlignment="1">
      <alignment horizontal="right" vertical="center"/>
    </xf>
    <xf numFmtId="4" fontId="9" fillId="5" borderId="19" xfId="0" applyNumberFormat="1" applyFont="1" applyFill="1" applyBorder="1" applyAlignment="1">
      <alignment horizontal="left" vertical="center" wrapText="1"/>
    </xf>
    <xf numFmtId="165" fontId="10" fillId="5" borderId="18" xfId="0" applyNumberFormat="1" applyFont="1" applyFill="1" applyBorder="1" applyAlignment="1">
      <alignment horizontal="right" vertical="center"/>
    </xf>
    <xf numFmtId="0" fontId="5" fillId="5" borderId="18" xfId="0" applyFont="1" applyFill="1" applyBorder="1" applyAlignment="1">
      <alignment horizontal="right" vertical="center"/>
    </xf>
    <xf numFmtId="165" fontId="5" fillId="5" borderId="18" xfId="0" applyNumberFormat="1" applyFont="1" applyFill="1" applyBorder="1" applyAlignment="1">
      <alignment horizontal="right" vertical="center"/>
    </xf>
    <xf numFmtId="165" fontId="5" fillId="5" borderId="20" xfId="0" applyNumberFormat="1" applyFont="1" applyFill="1" applyBorder="1" applyAlignment="1">
      <alignment horizontal="right" vertical="center"/>
    </xf>
    <xf numFmtId="4" fontId="3" fillId="0" borderId="13" xfId="0" applyNumberFormat="1" applyFont="1" applyBorder="1" applyAlignment="1">
      <alignment horizontal="left" vertical="center" wrapText="1"/>
    </xf>
    <xf numFmtId="165" fontId="4" fillId="0" borderId="14" xfId="0" applyNumberFormat="1" applyFont="1" applyBorder="1" applyAlignment="1">
      <alignment horizontal="right" vertical="center"/>
    </xf>
    <xf numFmtId="4" fontId="6" fillId="6" borderId="1" xfId="0" applyNumberFormat="1" applyFont="1" applyFill="1" applyBorder="1" applyAlignment="1">
      <alignment vertical="center"/>
    </xf>
    <xf numFmtId="0" fontId="3" fillId="7" borderId="6" xfId="0" applyFont="1" applyFill="1" applyBorder="1" applyAlignment="1">
      <alignment horizontal="right" vertical="center"/>
    </xf>
    <xf numFmtId="4" fontId="6" fillId="7" borderId="1" xfId="0" applyNumberFormat="1" applyFont="1" applyFill="1" applyBorder="1" applyAlignment="1">
      <alignment vertical="center"/>
    </xf>
    <xf numFmtId="164" fontId="0" fillId="0" borderId="1" xfId="0" applyNumberFormat="1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6" borderId="1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4" fontId="6" fillId="4" borderId="1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21AD3-40B5-447E-86C5-0B74027C33EB}">
  <dimension ref="A1:Q32"/>
  <sheetViews>
    <sheetView tabSelected="1" topLeftCell="A6" workbookViewId="0">
      <selection activeCell="D23" sqref="D23:E25"/>
    </sheetView>
  </sheetViews>
  <sheetFormatPr defaultRowHeight="14.6" x14ac:dyDescent="0.4"/>
  <cols>
    <col min="1" max="1" width="12.69140625" customWidth="1"/>
    <col min="2" max="2" width="23" customWidth="1"/>
    <col min="3" max="3" width="12.4609375" customWidth="1"/>
    <col min="4" max="4" width="17.69140625" customWidth="1"/>
    <col min="5" max="5" width="17.69140625" hidden="1" customWidth="1"/>
    <col min="6" max="6" width="15" hidden="1" customWidth="1"/>
    <col min="7" max="16" width="15" customWidth="1"/>
    <col min="17" max="17" width="14.84375" bestFit="1" customWidth="1"/>
  </cols>
  <sheetData>
    <row r="1" spans="1:17" s="2" customFormat="1" ht="18.75" customHeight="1" x14ac:dyDescent="0.4">
      <c r="A1" s="56" t="s">
        <v>3</v>
      </c>
      <c r="B1" s="54" t="s">
        <v>4</v>
      </c>
      <c r="C1" s="52" t="s">
        <v>5</v>
      </c>
      <c r="D1" s="48" t="s">
        <v>24</v>
      </c>
      <c r="E1" s="50" t="s">
        <v>29</v>
      </c>
      <c r="F1" s="51"/>
      <c r="G1" s="11">
        <v>2026</v>
      </c>
      <c r="H1" s="11">
        <v>2027</v>
      </c>
      <c r="I1" s="11">
        <v>2028</v>
      </c>
      <c r="J1" s="11">
        <v>2029</v>
      </c>
      <c r="K1" s="11">
        <v>2030</v>
      </c>
      <c r="L1" s="11">
        <v>2031</v>
      </c>
      <c r="M1" s="11">
        <v>2032</v>
      </c>
      <c r="N1" s="11">
        <v>2033</v>
      </c>
      <c r="O1" s="11">
        <v>2034</v>
      </c>
      <c r="P1" s="12">
        <v>2035</v>
      </c>
      <c r="Q1" s="12">
        <v>2036</v>
      </c>
    </row>
    <row r="2" spans="1:17" s="2" customFormat="1" ht="11.25" customHeight="1" thickBot="1" x14ac:dyDescent="0.45">
      <c r="A2" s="56"/>
      <c r="B2" s="55"/>
      <c r="C2" s="53"/>
      <c r="D2" s="49"/>
      <c r="E2" s="18" t="s">
        <v>25</v>
      </c>
      <c r="F2" s="18" t="s">
        <v>27</v>
      </c>
      <c r="G2" s="18" t="s">
        <v>27</v>
      </c>
      <c r="H2" s="18" t="s">
        <v>27</v>
      </c>
      <c r="I2" s="18" t="s">
        <v>27</v>
      </c>
      <c r="J2" s="18" t="s">
        <v>27</v>
      </c>
      <c r="K2" s="18" t="s">
        <v>27</v>
      </c>
      <c r="L2" s="18" t="s">
        <v>27</v>
      </c>
      <c r="M2" s="18" t="s">
        <v>27</v>
      </c>
      <c r="N2" s="18" t="s">
        <v>27</v>
      </c>
      <c r="O2" s="18" t="s">
        <v>27</v>
      </c>
      <c r="P2" s="19" t="s">
        <v>27</v>
      </c>
      <c r="Q2" s="19" t="s">
        <v>27</v>
      </c>
    </row>
    <row r="3" spans="1:17" ht="17.25" customHeight="1" x14ac:dyDescent="0.4">
      <c r="A3" s="10" t="s">
        <v>6</v>
      </c>
      <c r="B3" s="27" t="s">
        <v>7</v>
      </c>
      <c r="C3" s="28"/>
      <c r="D3" s="39">
        <v>4</v>
      </c>
      <c r="E3" s="39">
        <v>12</v>
      </c>
      <c r="F3" s="29">
        <f>F25*E3*D3</f>
        <v>576000</v>
      </c>
      <c r="G3" s="29">
        <f>G25*$D3*12</f>
        <v>612165.68882010086</v>
      </c>
      <c r="H3" s="29">
        <f t="shared" ref="H3:N3" si="0">H25*$D3*12</f>
        <v>647403.61980306194</v>
      </c>
      <c r="I3" s="29">
        <f t="shared" si="0"/>
        <v>681971.94592775963</v>
      </c>
      <c r="J3" s="29">
        <f t="shared" si="0"/>
        <v>717989.20098793251</v>
      </c>
      <c r="K3" s="29">
        <f t="shared" si="0"/>
        <v>755490.83217108576</v>
      </c>
      <c r="L3" s="29">
        <f t="shared" si="0"/>
        <v>794511.58798215166</v>
      </c>
      <c r="M3" s="29">
        <f t="shared" si="0"/>
        <v>835085.40005270392</v>
      </c>
      <c r="N3" s="29">
        <f t="shared" si="0"/>
        <v>877245.26101613918</v>
      </c>
      <c r="O3" s="29">
        <f>O25*$D3*12</f>
        <v>921023.09866517514</v>
      </c>
      <c r="P3" s="30">
        <f>P25*$D3*12</f>
        <v>966985.61505160923</v>
      </c>
      <c r="Q3" s="30">
        <f>Q25*$D3*12</f>
        <v>1015241.8338605289</v>
      </c>
    </row>
    <row r="4" spans="1:17" ht="17.25" customHeight="1" x14ac:dyDescent="0.4">
      <c r="A4" s="10">
        <v>4040</v>
      </c>
      <c r="B4" s="13" t="s">
        <v>8</v>
      </c>
      <c r="C4" s="5">
        <v>8.5000000000000006E-2</v>
      </c>
      <c r="D4" s="9">
        <f>D3</f>
        <v>4</v>
      </c>
      <c r="E4" s="9">
        <f>E3</f>
        <v>12</v>
      </c>
      <c r="F4" s="6">
        <v>0</v>
      </c>
      <c r="G4" s="6"/>
      <c r="H4" s="6">
        <f>G3*$C$4</f>
        <v>52034.083549708579</v>
      </c>
      <c r="I4" s="6">
        <f t="shared" ref="I4:P4" si="1">H3*$C$4</f>
        <v>55029.307683260267</v>
      </c>
      <c r="J4" s="6">
        <f t="shared" si="1"/>
        <v>57967.615403859571</v>
      </c>
      <c r="K4" s="6">
        <f t="shared" si="1"/>
        <v>61029.082083974266</v>
      </c>
      <c r="L4" s="6">
        <f t="shared" si="1"/>
        <v>64216.720734542294</v>
      </c>
      <c r="M4" s="6">
        <f t="shared" si="1"/>
        <v>67533.484978482898</v>
      </c>
      <c r="N4" s="6">
        <f t="shared" si="1"/>
        <v>70982.259004479842</v>
      </c>
      <c r="O4" s="6">
        <f t="shared" si="1"/>
        <v>74565.84718637183</v>
      </c>
      <c r="P4" s="14">
        <f t="shared" si="1"/>
        <v>78286.963386539894</v>
      </c>
      <c r="Q4" s="14">
        <f>P3*$C$4</f>
        <v>82193.777279386792</v>
      </c>
    </row>
    <row r="5" spans="1:17" ht="17.25" customHeight="1" x14ac:dyDescent="0.4">
      <c r="A5" s="10">
        <v>4110</v>
      </c>
      <c r="B5" s="13" t="s">
        <v>9</v>
      </c>
      <c r="C5" s="5">
        <v>0.1719</v>
      </c>
      <c r="D5" s="9">
        <f t="shared" ref="D5:D18" si="2">D4</f>
        <v>4</v>
      </c>
      <c r="E5" s="9">
        <f t="shared" ref="E5:E18" si="3">E4</f>
        <v>12</v>
      </c>
      <c r="F5" s="6">
        <f>$F$3*C5</f>
        <v>99014.399999999994</v>
      </c>
      <c r="G5" s="6">
        <f>(G4+G3)*$C$5</f>
        <v>105231.28190817534</v>
      </c>
      <c r="H5" s="6">
        <f t="shared" ref="H5:P5" si="4">(H4+H3)*$C$5</f>
        <v>120233.34120634125</v>
      </c>
      <c r="I5" s="6">
        <f t="shared" si="4"/>
        <v>126690.51549573432</v>
      </c>
      <c r="J5" s="6">
        <f t="shared" si="4"/>
        <v>133386.97673774904</v>
      </c>
      <c r="K5" s="6">
        <f t="shared" si="4"/>
        <v>140359.77326044481</v>
      </c>
      <c r="L5" s="6">
        <f t="shared" si="4"/>
        <v>147615.39626839967</v>
      </c>
      <c r="M5" s="6">
        <f t="shared" si="4"/>
        <v>155160.18633686102</v>
      </c>
      <c r="N5" s="6">
        <f t="shared" si="4"/>
        <v>163000.31069154441</v>
      </c>
      <c r="O5" s="6">
        <f t="shared" si="4"/>
        <v>171141.73979188091</v>
      </c>
      <c r="P5" s="14">
        <f t="shared" si="4"/>
        <v>179682.35623351781</v>
      </c>
      <c r="Q5" s="14">
        <f>(Q4+Q3)*$C$5</f>
        <v>188649.1815549515</v>
      </c>
    </row>
    <row r="6" spans="1:17" ht="17.25" customHeight="1" x14ac:dyDescent="0.4">
      <c r="A6" s="10">
        <v>4120</v>
      </c>
      <c r="B6" s="13" t="s">
        <v>10</v>
      </c>
      <c r="C6" s="5">
        <v>2.4500000000000001E-2</v>
      </c>
      <c r="D6" s="9">
        <f t="shared" si="2"/>
        <v>4</v>
      </c>
      <c r="E6" s="9">
        <f t="shared" si="3"/>
        <v>12</v>
      </c>
      <c r="F6" s="6">
        <f t="shared" ref="F6:F7" si="5">$F$3*C6</f>
        <v>14112</v>
      </c>
      <c r="G6" s="6">
        <f>(G3+G4)*$C$6</f>
        <v>14998.059376092471</v>
      </c>
      <c r="H6" s="6">
        <f>(H3+H4)*$C$6</f>
        <v>17136.22373214288</v>
      </c>
      <c r="I6" s="6">
        <f t="shared" ref="I6:P6" si="6">(I3+I4)*$C$6</f>
        <v>18056.530713469991</v>
      </c>
      <c r="J6" s="6">
        <f t="shared" si="6"/>
        <v>19010.942001598905</v>
      </c>
      <c r="K6" s="6">
        <f t="shared" si="6"/>
        <v>20004.737899248972</v>
      </c>
      <c r="L6" s="6">
        <f t="shared" si="6"/>
        <v>21038.843563558999</v>
      </c>
      <c r="M6" s="6">
        <f t="shared" si="6"/>
        <v>22114.16268326408</v>
      </c>
      <c r="N6" s="6">
        <f t="shared" si="6"/>
        <v>23231.574240505168</v>
      </c>
      <c r="O6" s="6">
        <f t="shared" si="6"/>
        <v>24391.9291733629</v>
      </c>
      <c r="P6" s="14">
        <f t="shared" si="6"/>
        <v>25609.178171734653</v>
      </c>
      <c r="Q6" s="14">
        <f>(Q3+Q4)*$C$6</f>
        <v>26887.172472927934</v>
      </c>
    </row>
    <row r="7" spans="1:17" ht="17.25" customHeight="1" x14ac:dyDescent="0.4">
      <c r="A7" s="10">
        <v>4710</v>
      </c>
      <c r="B7" s="13" t="s">
        <v>11</v>
      </c>
      <c r="C7" s="5">
        <v>1.4999999999999999E-2</v>
      </c>
      <c r="D7" s="9">
        <f t="shared" si="2"/>
        <v>4</v>
      </c>
      <c r="E7" s="9">
        <f t="shared" si="3"/>
        <v>12</v>
      </c>
      <c r="F7" s="6">
        <f t="shared" si="5"/>
        <v>8640</v>
      </c>
      <c r="G7" s="6">
        <f>(G3+G4)*$C$7</f>
        <v>9182.4853323015122</v>
      </c>
      <c r="H7" s="6">
        <f t="shared" ref="H7:P7" si="7">(H3+H4)*$C$7</f>
        <v>10491.565550291558</v>
      </c>
      <c r="I7" s="6">
        <f t="shared" si="7"/>
        <v>11055.018804165298</v>
      </c>
      <c r="J7" s="6">
        <f t="shared" si="7"/>
        <v>11639.35224587688</v>
      </c>
      <c r="K7" s="6">
        <f t="shared" si="7"/>
        <v>12247.7987138259</v>
      </c>
      <c r="L7" s="6">
        <f t="shared" si="7"/>
        <v>12880.924630750407</v>
      </c>
      <c r="M7" s="6">
        <f t="shared" si="7"/>
        <v>13539.283275467802</v>
      </c>
      <c r="N7" s="6">
        <f t="shared" si="7"/>
        <v>14223.412800309285</v>
      </c>
      <c r="O7" s="6">
        <f t="shared" si="7"/>
        <v>14933.834187773204</v>
      </c>
      <c r="P7" s="14">
        <f t="shared" si="7"/>
        <v>15679.088676572235</v>
      </c>
      <c r="Q7" s="14">
        <f>(Q3+Q4)*$C$7</f>
        <v>16461.534167098733</v>
      </c>
    </row>
    <row r="8" spans="1:17" ht="17.25" customHeight="1" thickBot="1" x14ac:dyDescent="0.45">
      <c r="A8" s="10">
        <v>4440</v>
      </c>
      <c r="B8" s="23" t="s">
        <v>12</v>
      </c>
      <c r="C8" s="24">
        <v>2704.5</v>
      </c>
      <c r="D8" s="25">
        <f t="shared" si="2"/>
        <v>4</v>
      </c>
      <c r="E8" s="25">
        <f t="shared" si="3"/>
        <v>12</v>
      </c>
      <c r="F8" s="24">
        <f>D8*C8</f>
        <v>10818</v>
      </c>
      <c r="G8" s="24">
        <f>F8*G24/100</f>
        <v>11497.236843152519</v>
      </c>
      <c r="H8" s="24">
        <f t="shared" ref="H8:Q8" si="8">G8*H24/100</f>
        <v>12159.049234426258</v>
      </c>
      <c r="I8" s="24">
        <f t="shared" si="8"/>
        <v>12808.285609455737</v>
      </c>
      <c r="J8" s="24">
        <f t="shared" si="8"/>
        <v>13484.73468105461</v>
      </c>
      <c r="K8" s="24">
        <f t="shared" si="8"/>
        <v>14189.062191713205</v>
      </c>
      <c r="L8" s="24">
        <f t="shared" si="8"/>
        <v>14921.920761789786</v>
      </c>
      <c r="M8" s="24">
        <f t="shared" si="8"/>
        <v>15683.947669739846</v>
      </c>
      <c r="N8" s="24">
        <f t="shared" si="8"/>
        <v>16475.762558459362</v>
      </c>
      <c r="O8" s="24">
        <f t="shared" si="8"/>
        <v>17297.96507180532</v>
      </c>
      <c r="P8" s="26">
        <f t="shared" si="8"/>
        <v>18161.198582688037</v>
      </c>
      <c r="Q8" s="26">
        <f t="shared" si="8"/>
        <v>19067.510692193056</v>
      </c>
    </row>
    <row r="9" spans="1:17" ht="24" customHeight="1" x14ac:dyDescent="0.4">
      <c r="A9" s="10">
        <v>4000</v>
      </c>
      <c r="B9" s="20" t="s">
        <v>13</v>
      </c>
      <c r="C9" s="21">
        <f>1300+1900+300+1100+469+150</f>
        <v>5219</v>
      </c>
      <c r="D9" s="22">
        <f>D8</f>
        <v>4</v>
      </c>
      <c r="E9" s="22">
        <f>E8</f>
        <v>12</v>
      </c>
      <c r="F9" s="16">
        <f>D9*C9</f>
        <v>20876</v>
      </c>
      <c r="G9" s="16">
        <v>20876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7">
        <v>0</v>
      </c>
      <c r="Q9" s="17">
        <v>0</v>
      </c>
    </row>
    <row r="10" spans="1:17" ht="24" customHeight="1" x14ac:dyDescent="0.4">
      <c r="A10" s="10">
        <v>4000</v>
      </c>
      <c r="B10" s="15" t="s">
        <v>14</v>
      </c>
      <c r="C10" s="7">
        <v>11500</v>
      </c>
      <c r="D10" s="9">
        <f t="shared" si="2"/>
        <v>4</v>
      </c>
      <c r="E10" s="9">
        <f t="shared" si="3"/>
        <v>12</v>
      </c>
      <c r="F10" s="6">
        <f t="shared" ref="F10:F11" si="9">D10*C10</f>
        <v>46000</v>
      </c>
      <c r="G10" s="6">
        <v>46000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14">
        <v>0</v>
      </c>
      <c r="Q10" s="14">
        <v>0</v>
      </c>
    </row>
    <row r="11" spans="1:17" ht="24" customHeight="1" x14ac:dyDescent="0.4">
      <c r="A11" s="10">
        <v>4000</v>
      </c>
      <c r="B11" s="15" t="s">
        <v>15</v>
      </c>
      <c r="C11" s="7">
        <v>2000</v>
      </c>
      <c r="D11" s="9">
        <f t="shared" si="2"/>
        <v>4</v>
      </c>
      <c r="E11" s="9">
        <f t="shared" si="3"/>
        <v>12</v>
      </c>
      <c r="F11" s="6">
        <f t="shared" si="9"/>
        <v>8000</v>
      </c>
      <c r="G11" s="6">
        <f>F11*G22/100</f>
        <v>8248</v>
      </c>
      <c r="H11" s="6">
        <f t="shared" ref="H11:Q11" si="10">G11*H22/100</f>
        <v>8462.4479999999985</v>
      </c>
      <c r="I11" s="6">
        <f t="shared" si="10"/>
        <v>8674.0091999999986</v>
      </c>
      <c r="J11" s="6">
        <f t="shared" si="10"/>
        <v>8890.8594299999986</v>
      </c>
      <c r="K11" s="6">
        <f t="shared" si="10"/>
        <v>9113.1309157499982</v>
      </c>
      <c r="L11" s="6">
        <f t="shared" si="10"/>
        <v>9340.9591886437483</v>
      </c>
      <c r="M11" s="6">
        <f t="shared" si="10"/>
        <v>9574.4831683598422</v>
      </c>
      <c r="N11" s="6">
        <f t="shared" si="10"/>
        <v>9813.8452475688391</v>
      </c>
      <c r="O11" s="6">
        <f t="shared" si="10"/>
        <v>10059.19137875806</v>
      </c>
      <c r="P11" s="14">
        <f t="shared" si="10"/>
        <v>10310.671163227011</v>
      </c>
      <c r="Q11" s="14">
        <f t="shared" si="10"/>
        <v>10568.437942307686</v>
      </c>
    </row>
    <row r="12" spans="1:17" ht="24" customHeight="1" x14ac:dyDescent="0.4">
      <c r="A12" s="10">
        <v>4000</v>
      </c>
      <c r="B12" s="15" t="s">
        <v>16</v>
      </c>
      <c r="C12" s="7">
        <f>160.51+4.5+117+65.8</f>
        <v>347.81</v>
      </c>
      <c r="D12" s="9">
        <f t="shared" si="2"/>
        <v>4</v>
      </c>
      <c r="E12" s="9">
        <f t="shared" si="3"/>
        <v>12</v>
      </c>
      <c r="F12" s="6">
        <f>D12*C12*E12</f>
        <v>16694.88</v>
      </c>
      <c r="G12" s="6">
        <f>$C$12*$D$12*12*G22/100</f>
        <v>17212.421279999999</v>
      </c>
      <c r="H12" s="6">
        <f>G12*H22/100</f>
        <v>17659.944233279995</v>
      </c>
      <c r="I12" s="6">
        <f t="shared" ref="I12:Q12" si="11">H12*I22/100</f>
        <v>18101.442839111995</v>
      </c>
      <c r="J12" s="6">
        <f t="shared" si="11"/>
        <v>18553.978910089794</v>
      </c>
      <c r="K12" s="6">
        <f t="shared" si="11"/>
        <v>19017.828382842039</v>
      </c>
      <c r="L12" s="6">
        <f t="shared" si="11"/>
        <v>19493.274092413089</v>
      </c>
      <c r="M12" s="6">
        <f t="shared" si="11"/>
        <v>19980.605944723415</v>
      </c>
      <c r="N12" s="6">
        <f t="shared" si="11"/>
        <v>20480.121093341502</v>
      </c>
      <c r="O12" s="6">
        <f t="shared" si="11"/>
        <v>20992.124120675042</v>
      </c>
      <c r="P12" s="14">
        <f t="shared" si="11"/>
        <v>21516.927223691917</v>
      </c>
      <c r="Q12" s="14">
        <f t="shared" si="11"/>
        <v>22054.850404284214</v>
      </c>
    </row>
    <row r="13" spans="1:17" ht="24" customHeight="1" x14ac:dyDescent="0.4">
      <c r="A13" s="10">
        <v>4520</v>
      </c>
      <c r="B13" s="13" t="s">
        <v>17</v>
      </c>
      <c r="C13" s="7">
        <v>18.309999999999999</v>
      </c>
      <c r="D13" s="9">
        <f t="shared" si="2"/>
        <v>4</v>
      </c>
      <c r="E13" s="9">
        <f t="shared" si="3"/>
        <v>12</v>
      </c>
      <c r="F13" s="6">
        <f t="shared" ref="F13:F18" si="12">D13*C13*E13</f>
        <v>878.87999999999988</v>
      </c>
      <c r="G13" s="6">
        <f>C13*D13*12*G22/100</f>
        <v>906.12527999999975</v>
      </c>
      <c r="H13" s="6">
        <f>G13*H22/100</f>
        <v>929.68453727999963</v>
      </c>
      <c r="I13" s="6">
        <f t="shared" ref="I13:Q13" si="13">H13*I22/100</f>
        <v>952.92665071199963</v>
      </c>
      <c r="J13" s="6">
        <f t="shared" si="13"/>
        <v>976.74981697979968</v>
      </c>
      <c r="K13" s="6">
        <f t="shared" si="13"/>
        <v>1001.1685624042947</v>
      </c>
      <c r="L13" s="6">
        <f t="shared" si="13"/>
        <v>1026.1977764644021</v>
      </c>
      <c r="M13" s="6">
        <f t="shared" si="13"/>
        <v>1051.8527208760122</v>
      </c>
      <c r="N13" s="6">
        <f t="shared" si="13"/>
        <v>1078.1490388979125</v>
      </c>
      <c r="O13" s="6">
        <f t="shared" si="13"/>
        <v>1105.1027648703605</v>
      </c>
      <c r="P13" s="14">
        <f t="shared" si="13"/>
        <v>1132.7303339921195</v>
      </c>
      <c r="Q13" s="14">
        <f t="shared" si="13"/>
        <v>1161.0485923419226</v>
      </c>
    </row>
    <row r="14" spans="1:17" ht="24" customHeight="1" x14ac:dyDescent="0.4">
      <c r="A14" s="10">
        <v>4480</v>
      </c>
      <c r="B14" s="13" t="s">
        <v>18</v>
      </c>
      <c r="C14" s="7">
        <v>17.97</v>
      </c>
      <c r="D14" s="9">
        <f t="shared" si="2"/>
        <v>4</v>
      </c>
      <c r="E14" s="9">
        <f t="shared" si="3"/>
        <v>12</v>
      </c>
      <c r="F14" s="6">
        <f t="shared" si="12"/>
        <v>862.56</v>
      </c>
      <c r="G14" s="6">
        <f>C14*D14*12*G22/100</f>
        <v>889.29935999999987</v>
      </c>
      <c r="H14" s="6">
        <f>G14*H22/100</f>
        <v>912.42114335999986</v>
      </c>
      <c r="I14" s="6">
        <f t="shared" ref="I14:Q14" si="14">H14*I22/100</f>
        <v>935.2316719439998</v>
      </c>
      <c r="J14" s="6">
        <f t="shared" si="14"/>
        <v>958.61246374259974</v>
      </c>
      <c r="K14" s="6">
        <f t="shared" si="14"/>
        <v>982.57777533616479</v>
      </c>
      <c r="L14" s="6">
        <f t="shared" si="14"/>
        <v>1007.142219719569</v>
      </c>
      <c r="M14" s="6">
        <f t="shared" si="14"/>
        <v>1032.3207752125581</v>
      </c>
      <c r="N14" s="6">
        <f t="shared" si="14"/>
        <v>1058.1287945928721</v>
      </c>
      <c r="O14" s="6">
        <f t="shared" si="14"/>
        <v>1084.582014457694</v>
      </c>
      <c r="P14" s="14">
        <f t="shared" si="14"/>
        <v>1111.6965648191363</v>
      </c>
      <c r="Q14" s="14">
        <f t="shared" si="14"/>
        <v>1139.4889789396145</v>
      </c>
    </row>
    <row r="15" spans="1:17" ht="24" customHeight="1" x14ac:dyDescent="0.4">
      <c r="A15" s="10">
        <v>4270</v>
      </c>
      <c r="B15" s="13" t="s">
        <v>19</v>
      </c>
      <c r="C15" s="7">
        <v>108.14</v>
      </c>
      <c r="D15" s="9">
        <f t="shared" si="2"/>
        <v>4</v>
      </c>
      <c r="E15" s="9">
        <f t="shared" si="3"/>
        <v>12</v>
      </c>
      <c r="F15" s="6">
        <f t="shared" si="12"/>
        <v>5190.72</v>
      </c>
      <c r="G15" s="6">
        <f>C15*D15*12*G22/100</f>
        <v>5351.6323199999997</v>
      </c>
      <c r="H15" s="6">
        <f>G15*H$22/100</f>
        <v>5490.7747603199996</v>
      </c>
      <c r="I15" s="6">
        <f t="shared" ref="I15:Q15" si="15">H15*I$22/100</f>
        <v>5628.0441293280001</v>
      </c>
      <c r="J15" s="6">
        <f t="shared" si="15"/>
        <v>5768.7452325612003</v>
      </c>
      <c r="K15" s="6">
        <f t="shared" si="15"/>
        <v>5912.9638633752302</v>
      </c>
      <c r="L15" s="6">
        <f t="shared" si="15"/>
        <v>6060.7879599596108</v>
      </c>
      <c r="M15" s="6">
        <f t="shared" si="15"/>
        <v>6212.3076589586017</v>
      </c>
      <c r="N15" s="6">
        <f t="shared" si="15"/>
        <v>6367.6153504325666</v>
      </c>
      <c r="O15" s="6">
        <f t="shared" si="15"/>
        <v>6526.8057341933809</v>
      </c>
      <c r="P15" s="14">
        <f t="shared" si="15"/>
        <v>6689.9758775482151</v>
      </c>
      <c r="Q15" s="14">
        <f t="shared" si="15"/>
        <v>6857.2252744869202</v>
      </c>
    </row>
    <row r="16" spans="1:17" ht="24" customHeight="1" x14ac:dyDescent="0.4">
      <c r="A16" s="10">
        <v>4410</v>
      </c>
      <c r="B16" s="13" t="s">
        <v>20</v>
      </c>
      <c r="C16" s="7">
        <v>30.32</v>
      </c>
      <c r="D16" s="9">
        <f t="shared" si="2"/>
        <v>4</v>
      </c>
      <c r="E16" s="9">
        <f t="shared" si="3"/>
        <v>12</v>
      </c>
      <c r="F16" s="6">
        <f t="shared" si="12"/>
        <v>1455.3600000000001</v>
      </c>
      <c r="G16" s="6">
        <f>C16*D16*12*G22/100</f>
        <v>1500.4761600000002</v>
      </c>
      <c r="H16" s="6">
        <f>G16*H$22/100</f>
        <v>1539.48854016</v>
      </c>
      <c r="I16" s="6">
        <f t="shared" ref="I16:Q16" si="16">H16*I$22/100</f>
        <v>1577.975753664</v>
      </c>
      <c r="J16" s="6">
        <f t="shared" si="16"/>
        <v>1617.4251475055999</v>
      </c>
      <c r="K16" s="6">
        <f t="shared" si="16"/>
        <v>1657.8607761932396</v>
      </c>
      <c r="L16" s="6">
        <f t="shared" si="16"/>
        <v>1699.3072955980708</v>
      </c>
      <c r="M16" s="6">
        <f t="shared" si="16"/>
        <v>1741.7899779880227</v>
      </c>
      <c r="N16" s="6">
        <f t="shared" si="16"/>
        <v>1785.3347274377231</v>
      </c>
      <c r="O16" s="6">
        <f t="shared" si="16"/>
        <v>1829.9680956236664</v>
      </c>
      <c r="P16" s="14">
        <f t="shared" si="16"/>
        <v>1875.7172980142579</v>
      </c>
      <c r="Q16" s="14">
        <f t="shared" si="16"/>
        <v>1922.6102304646142</v>
      </c>
    </row>
    <row r="17" spans="1:17" ht="24" customHeight="1" x14ac:dyDescent="0.4">
      <c r="A17" s="10">
        <v>4420</v>
      </c>
      <c r="B17" s="13" t="s">
        <v>21</v>
      </c>
      <c r="C17" s="7">
        <v>95.45</v>
      </c>
      <c r="D17" s="9">
        <f t="shared" si="2"/>
        <v>4</v>
      </c>
      <c r="E17" s="9">
        <f t="shared" si="3"/>
        <v>12</v>
      </c>
      <c r="F17" s="6">
        <f t="shared" si="12"/>
        <v>4581.6000000000004</v>
      </c>
      <c r="G17" s="6">
        <f>C17*D17*12*G22/100</f>
        <v>4723.6296000000002</v>
      </c>
      <c r="H17" s="6">
        <f>G17*H$22/100</f>
        <v>4846.4439695999999</v>
      </c>
      <c r="I17" s="6">
        <f t="shared" ref="I17:Q17" si="17">H17*I$22/100</f>
        <v>4967.6050688400001</v>
      </c>
      <c r="J17" s="6">
        <f t="shared" si="17"/>
        <v>5091.7951955610006</v>
      </c>
      <c r="K17" s="6">
        <f t="shared" si="17"/>
        <v>5219.0900754500253</v>
      </c>
      <c r="L17" s="6">
        <f t="shared" si="17"/>
        <v>5349.5673273362754</v>
      </c>
      <c r="M17" s="6">
        <f t="shared" si="17"/>
        <v>5483.306510519682</v>
      </c>
      <c r="N17" s="6">
        <f t="shared" si="17"/>
        <v>5620.3891732826733</v>
      </c>
      <c r="O17" s="6">
        <f t="shared" si="17"/>
        <v>5760.898902614741</v>
      </c>
      <c r="P17" s="14">
        <f t="shared" si="17"/>
        <v>5904.921375180109</v>
      </c>
      <c r="Q17" s="14">
        <f t="shared" si="17"/>
        <v>6052.5444095596113</v>
      </c>
    </row>
    <row r="18" spans="1:17" ht="24" customHeight="1" thickBot="1" x14ac:dyDescent="0.45">
      <c r="A18" s="10">
        <v>3020</v>
      </c>
      <c r="B18" s="36" t="s">
        <v>22</v>
      </c>
      <c r="C18" s="37">
        <v>0.59</v>
      </c>
      <c r="D18" s="25">
        <f t="shared" si="2"/>
        <v>4</v>
      </c>
      <c r="E18" s="25">
        <f t="shared" si="3"/>
        <v>12</v>
      </c>
      <c r="F18" s="24">
        <f t="shared" si="12"/>
        <v>28.32</v>
      </c>
      <c r="G18" s="24">
        <f>C18*D18*12*G22/100</f>
        <v>29.19792</v>
      </c>
      <c r="H18" s="24">
        <f>G18*H$22/100</f>
        <v>29.957065920000002</v>
      </c>
      <c r="I18" s="24">
        <f t="shared" ref="I18:Q18" si="18">H18*I$22/100</f>
        <v>30.705992568000003</v>
      </c>
      <c r="J18" s="24">
        <f t="shared" si="18"/>
        <v>31.473642382200001</v>
      </c>
      <c r="K18" s="24">
        <f t="shared" si="18"/>
        <v>32.260483441754999</v>
      </c>
      <c r="L18" s="24">
        <f t="shared" si="18"/>
        <v>33.066995527798873</v>
      </c>
      <c r="M18" s="24">
        <f t="shared" si="18"/>
        <v>33.893670415993846</v>
      </c>
      <c r="N18" s="24">
        <f t="shared" si="18"/>
        <v>34.741012176393696</v>
      </c>
      <c r="O18" s="24">
        <f t="shared" si="18"/>
        <v>35.609537480803539</v>
      </c>
      <c r="P18" s="26">
        <f t="shared" si="18"/>
        <v>36.499775917823627</v>
      </c>
      <c r="Q18" s="26">
        <f t="shared" si="18"/>
        <v>37.41227031576922</v>
      </c>
    </row>
    <row r="19" spans="1:17" ht="26.25" customHeight="1" thickBot="1" x14ac:dyDescent="0.45">
      <c r="A19" s="8"/>
      <c r="B19" s="31" t="s">
        <v>26</v>
      </c>
      <c r="C19" s="32"/>
      <c r="D19" s="33"/>
      <c r="E19" s="33"/>
      <c r="F19" s="34"/>
      <c r="G19" s="34">
        <f t="shared" ref="G19:P19" si="19">SUM(G3:G18)</f>
        <v>858811.53419982258</v>
      </c>
      <c r="H19" s="34">
        <f t="shared" si="19"/>
        <v>899329.0453258924</v>
      </c>
      <c r="I19" s="34">
        <f t="shared" si="19"/>
        <v>946479.54554001335</v>
      </c>
      <c r="J19" s="34">
        <f t="shared" si="19"/>
        <v>995368.46189689368</v>
      </c>
      <c r="K19" s="34">
        <f t="shared" si="19"/>
        <v>1046258.1671550858</v>
      </c>
      <c r="L19" s="34">
        <f t="shared" si="19"/>
        <v>1099195.6967968554</v>
      </c>
      <c r="M19" s="34">
        <f t="shared" si="19"/>
        <v>1154227.0254235738</v>
      </c>
      <c r="N19" s="34">
        <f t="shared" si="19"/>
        <v>1211396.9047491676</v>
      </c>
      <c r="O19" s="34">
        <f t="shared" si="19"/>
        <v>1270748.6966250432</v>
      </c>
      <c r="P19" s="35">
        <f t="shared" si="19"/>
        <v>1332983.5397150523</v>
      </c>
      <c r="Q19" s="35">
        <f t="shared" ref="Q19" si="20">SUM(Q3:Q18)</f>
        <v>1398294.628129787</v>
      </c>
    </row>
    <row r="21" spans="1:17" x14ac:dyDescent="0.4">
      <c r="D21" s="43"/>
      <c r="E21" s="44"/>
      <c r="F21" s="4">
        <v>2025</v>
      </c>
      <c r="G21" s="4">
        <v>2026</v>
      </c>
      <c r="H21" s="4">
        <v>2027</v>
      </c>
      <c r="I21" s="4">
        <v>2028</v>
      </c>
      <c r="J21" s="4">
        <v>2029</v>
      </c>
      <c r="K21" s="4">
        <v>2030</v>
      </c>
      <c r="L21" s="4">
        <v>2031</v>
      </c>
      <c r="M21" s="4">
        <v>2031</v>
      </c>
      <c r="N21" s="4">
        <v>2033</v>
      </c>
      <c r="O21" s="4">
        <v>2034</v>
      </c>
      <c r="P21" s="4">
        <v>2035</v>
      </c>
      <c r="Q21" s="4">
        <v>2036</v>
      </c>
    </row>
    <row r="22" spans="1:17" x14ac:dyDescent="0.4">
      <c r="D22" s="45" t="s">
        <v>0</v>
      </c>
      <c r="E22" s="45"/>
      <c r="F22" s="41">
        <v>105</v>
      </c>
      <c r="G22" s="41">
        <v>103.1</v>
      </c>
      <c r="H22" s="41">
        <v>102.6</v>
      </c>
      <c r="I22" s="41">
        <v>102.5</v>
      </c>
      <c r="J22" s="41">
        <v>102.5</v>
      </c>
      <c r="K22" s="41">
        <v>102.5</v>
      </c>
      <c r="L22" s="41">
        <v>102.5</v>
      </c>
      <c r="M22" s="41">
        <v>102.5</v>
      </c>
      <c r="N22" s="41">
        <v>102.5</v>
      </c>
      <c r="O22" s="41">
        <v>102.5</v>
      </c>
      <c r="P22" s="41">
        <v>102.5</v>
      </c>
      <c r="Q22" s="41">
        <v>102.5</v>
      </c>
    </row>
    <row r="23" spans="1:17" x14ac:dyDescent="0.4">
      <c r="D23" s="45" t="s">
        <v>1</v>
      </c>
      <c r="E23" s="45"/>
      <c r="F23" s="41">
        <v>102.01884301819713</v>
      </c>
      <c r="G23" s="41">
        <v>103.0831866344873</v>
      </c>
      <c r="H23" s="41">
        <v>103.07628990709033</v>
      </c>
      <c r="I23" s="41">
        <v>102.77027552523637</v>
      </c>
      <c r="J23" s="41">
        <v>102.71350213733281</v>
      </c>
      <c r="K23" s="41">
        <v>102.65672874942925</v>
      </c>
      <c r="L23" s="41">
        <v>102.59995536152569</v>
      </c>
      <c r="M23" s="41">
        <v>102.54318197362213</v>
      </c>
      <c r="N23" s="41">
        <v>102.48640858571856</v>
      </c>
      <c r="O23" s="41">
        <v>102.429635197815</v>
      </c>
      <c r="P23" s="41">
        <v>102.429635197815</v>
      </c>
      <c r="Q23" s="41">
        <v>102.429635197815</v>
      </c>
    </row>
    <row r="24" spans="1:17" x14ac:dyDescent="0.4">
      <c r="D24" s="46" t="s">
        <v>2</v>
      </c>
      <c r="E24" s="46"/>
      <c r="F24" s="3">
        <f t="shared" ref="F24:P24" si="21">F22*F23/100</f>
        <v>107.11978516910698</v>
      </c>
      <c r="G24" s="3">
        <f t="shared" si="21"/>
        <v>106.27876542015639</v>
      </c>
      <c r="H24" s="3">
        <f t="shared" si="21"/>
        <v>105.75627344467466</v>
      </c>
      <c r="I24" s="3">
        <f t="shared" si="21"/>
        <v>105.33953241336729</v>
      </c>
      <c r="J24" s="3">
        <f t="shared" si="21"/>
        <v>105.28133969076613</v>
      </c>
      <c r="K24" s="3">
        <f t="shared" si="21"/>
        <v>105.22314696816498</v>
      </c>
      <c r="L24" s="3">
        <f t="shared" si="21"/>
        <v>105.16495424556382</v>
      </c>
      <c r="M24" s="3">
        <f t="shared" si="21"/>
        <v>105.10676152296269</v>
      </c>
      <c r="N24" s="3">
        <f t="shared" si="21"/>
        <v>105.04856880036154</v>
      </c>
      <c r="O24" s="3">
        <f t="shared" si="21"/>
        <v>104.99037607776037</v>
      </c>
      <c r="P24" s="3">
        <f t="shared" si="21"/>
        <v>104.99037607776037</v>
      </c>
      <c r="Q24" s="3">
        <f t="shared" ref="Q24" si="22">Q22*Q23/100</f>
        <v>104.99037607776037</v>
      </c>
    </row>
    <row r="25" spans="1:17" ht="42" customHeight="1" x14ac:dyDescent="0.4">
      <c r="D25" s="47" t="s">
        <v>23</v>
      </c>
      <c r="E25" s="47"/>
      <c r="F25" s="40">
        <v>12000</v>
      </c>
      <c r="G25" s="38">
        <f>F25*G24/100</f>
        <v>12753.451850418767</v>
      </c>
      <c r="H25" s="38">
        <f t="shared" ref="H25" si="23">G25*H24/100</f>
        <v>13487.57541256379</v>
      </c>
      <c r="I25" s="38">
        <f t="shared" ref="I25" si="24">H25*I24/100</f>
        <v>14207.748873494991</v>
      </c>
      <c r="J25" s="38">
        <f t="shared" ref="J25" si="25">I25*J24/100</f>
        <v>14958.108353915261</v>
      </c>
      <c r="K25" s="38">
        <f t="shared" ref="K25" si="26">J25*K24/100</f>
        <v>15739.392336897619</v>
      </c>
      <c r="L25" s="38">
        <f t="shared" ref="L25" si="27">K25*L24/100</f>
        <v>16552.324749628158</v>
      </c>
      <c r="M25" s="38">
        <f t="shared" ref="M25" si="28">L25*M24/100</f>
        <v>17397.612501097999</v>
      </c>
      <c r="N25" s="38">
        <f t="shared" ref="N25" si="29">M25*N24/100</f>
        <v>18275.942937836233</v>
      </c>
      <c r="O25" s="38">
        <f t="shared" ref="O25" si="30">N25*O24/100</f>
        <v>19187.981222191149</v>
      </c>
      <c r="P25" s="38">
        <f>O25*P24/100</f>
        <v>20145.533646908527</v>
      </c>
      <c r="Q25" s="38">
        <f>P25*Q24/100</f>
        <v>21150.871538761017</v>
      </c>
    </row>
    <row r="26" spans="1:17" x14ac:dyDescent="0.4">
      <c r="E26" s="1" t="s">
        <v>28</v>
      </c>
    </row>
    <row r="27" spans="1:17" x14ac:dyDescent="0.4">
      <c r="D27" t="s">
        <v>30</v>
      </c>
    </row>
    <row r="30" spans="1:17" x14ac:dyDescent="0.4"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1:17" x14ac:dyDescent="0.4"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1:17" x14ac:dyDescent="0.4"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</row>
  </sheetData>
  <mergeCells count="10">
    <mergeCell ref="D1:D2"/>
    <mergeCell ref="E1:F1"/>
    <mergeCell ref="C1:C2"/>
    <mergeCell ref="B1:B2"/>
    <mergeCell ref="A1:A2"/>
    <mergeCell ref="D21:E21"/>
    <mergeCell ref="D22:E22"/>
    <mergeCell ref="D23:E23"/>
    <mergeCell ref="D24:E24"/>
    <mergeCell ref="D25:E2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 zatrudnienia pracowników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 Radosław</dc:creator>
  <cp:lastModifiedBy>Banaszak Wojciech</cp:lastModifiedBy>
  <dcterms:created xsi:type="dcterms:W3CDTF">2024-05-27T09:04:43Z</dcterms:created>
  <dcterms:modified xsi:type="dcterms:W3CDTF">2025-05-29T13:14:32Z</dcterms:modified>
</cp:coreProperties>
</file>