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s\Desktop\"/>
    </mc:Choice>
  </mc:AlternateContent>
  <xr:revisionPtr revIDLastSave="0" documentId="8_{F502104B-70D6-4E12-8F17-EB1BBA3634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oszt zatrudnienia pracownikó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G8" i="1"/>
  <c r="G3" i="1"/>
  <c r="G18" i="1"/>
  <c r="G17" i="1"/>
  <c r="G16" i="1"/>
  <c r="G15" i="1"/>
  <c r="G13" i="1"/>
  <c r="G12" i="1"/>
  <c r="G11" i="1"/>
  <c r="G10" i="1"/>
  <c r="G9" i="1"/>
  <c r="F9" i="1"/>
  <c r="G5" i="1"/>
  <c r="G7" i="1"/>
  <c r="G6" i="1"/>
  <c r="G23" i="1"/>
  <c r="H23" i="1" s="1"/>
  <c r="F7" i="1" l="1"/>
  <c r="F5" i="1"/>
  <c r="F6" i="1"/>
  <c r="I23" i="1"/>
  <c r="I3" i="1" s="1"/>
  <c r="J23" i="1" l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D4" i="1"/>
  <c r="D5" i="1" s="1"/>
  <c r="D6" i="1" s="1"/>
  <c r="D7" i="1" s="1"/>
  <c r="D8" i="1" s="1"/>
  <c r="D9" i="1" l="1"/>
  <c r="F8" i="1"/>
  <c r="H8" i="1" s="1"/>
  <c r="I8" i="1" s="1"/>
  <c r="J8" i="1" s="1"/>
  <c r="K8" i="1" s="1"/>
  <c r="K23" i="1"/>
  <c r="L23" i="1" s="1"/>
  <c r="J3" i="1"/>
  <c r="H4" i="1"/>
  <c r="D10" i="1" l="1"/>
  <c r="M23" i="1"/>
  <c r="N23" i="1" s="1"/>
  <c r="O23" i="1" s="1"/>
  <c r="O3" i="1" s="1"/>
  <c r="H6" i="1"/>
  <c r="L8" i="1"/>
  <c r="H5" i="1"/>
  <c r="I4" i="1"/>
  <c r="H7" i="1"/>
  <c r="D11" i="1" l="1"/>
  <c r="F10" i="1"/>
  <c r="P23" i="1"/>
  <c r="M8" i="1"/>
  <c r="I5" i="1"/>
  <c r="D12" i="1" l="1"/>
  <c r="F11" i="1"/>
  <c r="H11" i="1" s="1"/>
  <c r="Q23" i="1"/>
  <c r="Q3" i="1" s="1"/>
  <c r="P3" i="1"/>
  <c r="Q4" i="1" s="1"/>
  <c r="N8" i="1"/>
  <c r="J4" i="1"/>
  <c r="J6" i="1" s="1"/>
  <c r="I6" i="1"/>
  <c r="I7" i="1"/>
  <c r="K4" i="1"/>
  <c r="K3" i="1"/>
  <c r="D13" i="1" l="1"/>
  <c r="F12" i="1"/>
  <c r="H12" i="1"/>
  <c r="I12" i="1" s="1"/>
  <c r="J12" i="1" s="1"/>
  <c r="K12" i="1" s="1"/>
  <c r="L12" i="1" s="1"/>
  <c r="M12" i="1" s="1"/>
  <c r="N12" i="1" s="1"/>
  <c r="O12" i="1" s="1"/>
  <c r="P12" i="1" s="1"/>
  <c r="Q12" i="1" s="1"/>
  <c r="Q6" i="1"/>
  <c r="Q7" i="1"/>
  <c r="Q5" i="1"/>
  <c r="O8" i="1"/>
  <c r="J5" i="1"/>
  <c r="J7" i="1"/>
  <c r="L3" i="1"/>
  <c r="K5" i="1"/>
  <c r="K7" i="1"/>
  <c r="K6" i="1"/>
  <c r="L4" i="1"/>
  <c r="D14" i="1" l="1"/>
  <c r="F13" i="1"/>
  <c r="H13" i="1"/>
  <c r="I13" i="1" s="1"/>
  <c r="J13" i="1" s="1"/>
  <c r="K13" i="1" s="1"/>
  <c r="L13" i="1" s="1"/>
  <c r="M13" i="1" s="1"/>
  <c r="N13" i="1" s="1"/>
  <c r="O13" i="1" s="1"/>
  <c r="P13" i="1" s="1"/>
  <c r="Q13" i="1" s="1"/>
  <c r="I11" i="1"/>
  <c r="P8" i="1"/>
  <c r="Q8" i="1" s="1"/>
  <c r="L5" i="1"/>
  <c r="M4" i="1"/>
  <c r="L7" i="1"/>
  <c r="L6" i="1"/>
  <c r="M3" i="1"/>
  <c r="D15" i="1" l="1"/>
  <c r="F14" i="1"/>
  <c r="G14" i="1"/>
  <c r="J11" i="1"/>
  <c r="N3" i="1"/>
  <c r="N4" i="1"/>
  <c r="M7" i="1"/>
  <c r="M6" i="1"/>
  <c r="M5" i="1"/>
  <c r="K11" i="1" l="1"/>
  <c r="H14" i="1"/>
  <c r="D16" i="1"/>
  <c r="H15" i="1"/>
  <c r="I15" i="1" s="1"/>
  <c r="J15" i="1" s="1"/>
  <c r="K15" i="1" s="1"/>
  <c r="L15" i="1" s="1"/>
  <c r="M15" i="1" s="1"/>
  <c r="N15" i="1" s="1"/>
  <c r="O15" i="1" s="1"/>
  <c r="P15" i="1" s="1"/>
  <c r="Q15" i="1" s="1"/>
  <c r="F15" i="1"/>
  <c r="N5" i="1"/>
  <c r="O4" i="1"/>
  <c r="N7" i="1"/>
  <c r="N6" i="1"/>
  <c r="I14" i="1" l="1"/>
  <c r="D17" i="1"/>
  <c r="F16" i="1"/>
  <c r="L11" i="1"/>
  <c r="O7" i="1"/>
  <c r="P4" i="1"/>
  <c r="P5" i="1" s="1"/>
  <c r="O6" i="1"/>
  <c r="O5" i="1"/>
  <c r="J14" i="1" l="1"/>
  <c r="M11" i="1"/>
  <c r="H16" i="1"/>
  <c r="D18" i="1"/>
  <c r="F17" i="1"/>
  <c r="H17" i="1"/>
  <c r="I17" i="1" s="1"/>
  <c r="J17" i="1" s="1"/>
  <c r="K17" i="1" s="1"/>
  <c r="L17" i="1" s="1"/>
  <c r="M17" i="1" s="1"/>
  <c r="N17" i="1" s="1"/>
  <c r="O17" i="1" s="1"/>
  <c r="P17" i="1" s="1"/>
  <c r="Q17" i="1" s="1"/>
  <c r="P6" i="1"/>
  <c r="P7" i="1"/>
  <c r="K14" i="1" l="1"/>
  <c r="I16" i="1"/>
  <c r="F18" i="1"/>
  <c r="F19" i="1" s="1"/>
  <c r="N11" i="1"/>
  <c r="J16" i="1" l="1"/>
  <c r="L14" i="1"/>
  <c r="H18" i="1"/>
  <c r="G19" i="1"/>
  <c r="O11" i="1"/>
  <c r="I18" i="1" l="1"/>
  <c r="H19" i="1"/>
  <c r="M14" i="1"/>
  <c r="K16" i="1"/>
  <c r="P11" i="1"/>
  <c r="L16" i="1" l="1"/>
  <c r="N14" i="1"/>
  <c r="J18" i="1"/>
  <c r="I19" i="1"/>
  <c r="Q11" i="1"/>
  <c r="K18" i="1" l="1"/>
  <c r="J19" i="1"/>
  <c r="O14" i="1"/>
  <c r="M16" i="1"/>
  <c r="N16" i="1" l="1"/>
  <c r="P14" i="1"/>
  <c r="L18" i="1"/>
  <c r="K19" i="1"/>
  <c r="O16" i="1" l="1"/>
  <c r="Q14" i="1"/>
  <c r="M18" i="1"/>
  <c r="L19" i="1"/>
  <c r="P16" i="1" l="1"/>
  <c r="N18" i="1"/>
  <c r="M19" i="1"/>
  <c r="O18" i="1" l="1"/>
  <c r="N19" i="1"/>
  <c r="Q16" i="1"/>
  <c r="P18" i="1" l="1"/>
  <c r="O19" i="1"/>
  <c r="Q18" i="1" l="1"/>
  <c r="Q19" i="1" s="1"/>
  <c r="P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Kucharska Natalia</author>
  </authors>
  <commentList>
    <comment ref="E2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należy uwzględnić od jakiego terminu nastąpi zatrudnienie, należy również uwzględnić czas na przeprowadzenie procesu naboru</t>
        </r>
      </text>
    </comment>
    <comment ref="A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paragraf 4010 obejmuje pracowników zatrudnionych poza korpusem służby cywilnej, paragraf 4020 obejmuje pracowników zatrudnionych w korpusie służby cywilnej</t>
        </r>
      </text>
    </comment>
  </commentList>
</comments>
</file>

<file path=xl/sharedStrings.xml><?xml version="1.0" encoding="utf-8"?>
<sst xmlns="http://schemas.openxmlformats.org/spreadsheetml/2006/main" count="39" uniqueCount="28">
  <si>
    <t>Paragraf</t>
  </si>
  <si>
    <t xml:space="preserve">Nazwa </t>
  </si>
  <si>
    <t>%, zł</t>
  </si>
  <si>
    <t>4010/4020</t>
  </si>
  <si>
    <t xml:space="preserve">wynagrodzenie zasadnicze </t>
  </si>
  <si>
    <t>DWR</t>
  </si>
  <si>
    <t>ZUS</t>
  </si>
  <si>
    <t>FP</t>
  </si>
  <si>
    <t>PPK</t>
  </si>
  <si>
    <t>ZFŚS</t>
  </si>
  <si>
    <t>biurko, fotel, szafa, regał, ar.biurowe, wieszak - wydatek jednorazowy</t>
  </si>
  <si>
    <t xml:space="preserve">laptop,stacja dokująca, monitor, mysz, klawiatura -  wydatki jednorazowe </t>
  </si>
  <si>
    <t>oprogramowanie</t>
  </si>
  <si>
    <t>koszty utrzymania: energia, ciepło, sprzątanie, prace gospodarcze, ochrona, etc.</t>
  </si>
  <si>
    <t>odpady komunalne</t>
  </si>
  <si>
    <t>podatek od nieruchomości</t>
  </si>
  <si>
    <t>remonty</t>
  </si>
  <si>
    <t>delegacje krajowe</t>
  </si>
  <si>
    <t>delegacje zagraniczne</t>
  </si>
  <si>
    <t>świadczenia na rzecz osób fizycznych</t>
  </si>
  <si>
    <t>przeciętne miesięczne wynagrodzenie w MKiŚ
(z uwzględnieniem funduszu nagród) wraz z waloryzacją o wskaźnik makroekonomiczne</t>
  </si>
  <si>
    <t>liczba etatów</t>
  </si>
  <si>
    <t>liczba m-cy</t>
  </si>
  <si>
    <t>SUMA</t>
  </si>
  <si>
    <t>kwota</t>
  </si>
  <si>
    <t>Inflacja (CPI</t>
  </si>
  <si>
    <t>wyliczzenia bazowe</t>
  </si>
  <si>
    <t>Wskaźnik przyjęte zgodnie z  "Wytycznymi dotyczącymi stosowania jednolitych wskaźników makroekonomicznych będących podstawą oszacowania skutków finansowych projektowanych ustaw - Aktualizacja maj 2025 r. (https://www.gov.pl/web/finanse/zalozenia-wieloletnie)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</si>
</sst>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* #,##0.00\ [$zł-415]_-;\-* #,##0.00\ [$zł-415]_-;_-* &quot;-&quot;??\ [$zł-415]_-;_-@_-"/>
    <numFmt numFmtId="166" formatCode="#,##0.000"/>
  </numFmts>
  <fonts count="11" x14ac:knownFonts="1">
    <font>
      <sz val="11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sz val="9"/>
      <color indexed="81"/>
      <name val="Tahoma"/>
      <family val="2"/>
      <charset val="238"/>
    </font>
    <font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6" fillId="0" borderId="0" xfId="0" applyFont="1"/>
    <xf numFmtId="164" fontId="0" fillId="2" borderId="1" xfId="0" applyNumberFormat="1" applyFill="1" applyBorder="1"/>
    <xf numFmtId="0" fontId="0" fillId="3" borderId="1" xfId="0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left" vertical="center"/>
    </xf>
    <xf numFmtId="165" fontId="3" fillId="0" borderId="12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left" vertical="center" wrapText="1"/>
    </xf>
    <xf numFmtId="165" fontId="3" fillId="0" borderId="4" xfId="0" applyNumberFormat="1" applyFont="1" applyBorder="1" applyAlignment="1">
      <alignment horizontal="right" vertical="center"/>
    </xf>
    <xf numFmtId="165" fontId="3" fillId="0" borderId="17" xfId="0" applyNumberFormat="1" applyFont="1" applyBorder="1" applyAlignment="1">
      <alignment horizontal="right" vertical="center"/>
    </xf>
    <xf numFmtId="1" fontId="8" fillId="4" borderId="14" xfId="0" applyNumberFormat="1" applyFont="1" applyFill="1" applyBorder="1" applyAlignment="1">
      <alignment horizontal="center" vertical="center"/>
    </xf>
    <xf numFmtId="1" fontId="8" fillId="4" borderId="15" xfId="0" applyNumberFormat="1" applyFont="1" applyFill="1" applyBorder="1" applyAlignment="1">
      <alignment horizontal="center" vertical="center"/>
    </xf>
    <xf numFmtId="4" fontId="3" fillId="0" borderId="16" xfId="0" applyNumberFormat="1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4" fontId="3" fillId="0" borderId="13" xfId="0" applyNumberFormat="1" applyFont="1" applyBorder="1" applyAlignment="1">
      <alignment horizontal="left" vertical="center"/>
    </xf>
    <xf numFmtId="165" fontId="3" fillId="0" borderId="14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165" fontId="3" fillId="0" borderId="10" xfId="0" applyNumberFormat="1" applyFont="1" applyBorder="1" applyAlignment="1">
      <alignment horizontal="right" vertical="center"/>
    </xf>
    <xf numFmtId="4" fontId="9" fillId="5" borderId="19" xfId="0" applyNumberFormat="1" applyFont="1" applyFill="1" applyBorder="1" applyAlignment="1">
      <alignment horizontal="left" vertical="center" wrapText="1"/>
    </xf>
    <xf numFmtId="165" fontId="10" fillId="5" borderId="18" xfId="0" applyNumberFormat="1" applyFont="1" applyFill="1" applyBorder="1" applyAlignment="1">
      <alignment horizontal="right" vertical="center"/>
    </xf>
    <xf numFmtId="0" fontId="5" fillId="5" borderId="18" xfId="0" applyFont="1" applyFill="1" applyBorder="1" applyAlignment="1">
      <alignment horizontal="right" vertical="center"/>
    </xf>
    <xf numFmtId="165" fontId="5" fillId="5" borderId="18" xfId="0" applyNumberFormat="1" applyFont="1" applyFill="1" applyBorder="1" applyAlignment="1">
      <alignment horizontal="right" vertical="center"/>
    </xf>
    <xf numFmtId="165" fontId="5" fillId="5" borderId="20" xfId="0" applyNumberFormat="1" applyFont="1" applyFill="1" applyBorder="1" applyAlignment="1">
      <alignment horizontal="right" vertical="center"/>
    </xf>
    <xf numFmtId="4" fontId="3" fillId="0" borderId="13" xfId="0" applyNumberFormat="1" applyFont="1" applyBorder="1" applyAlignment="1">
      <alignment horizontal="left" vertical="center" wrapText="1"/>
    </xf>
    <xf numFmtId="165" fontId="4" fillId="0" borderId="14" xfId="0" applyNumberFormat="1" applyFont="1" applyBorder="1" applyAlignment="1">
      <alignment horizontal="right" vertical="center"/>
    </xf>
    <xf numFmtId="4" fontId="6" fillId="6" borderId="1" xfId="0" applyNumberFormat="1" applyFont="1" applyFill="1" applyBorder="1" applyAlignment="1">
      <alignment vertical="center"/>
    </xf>
    <xf numFmtId="0" fontId="3" fillId="7" borderId="6" xfId="0" applyFont="1" applyFill="1" applyBorder="1" applyAlignment="1">
      <alignment horizontal="right" vertical="center"/>
    </xf>
    <xf numFmtId="4" fontId="6" fillId="7" borderId="1" xfId="0" applyNumberFormat="1" applyFont="1" applyFill="1" applyBorder="1" applyAlignment="1">
      <alignment vertical="center"/>
    </xf>
    <xf numFmtId="4" fontId="0" fillId="0" borderId="0" xfId="0" applyNumberFormat="1"/>
    <xf numFmtId="166" fontId="0" fillId="0" borderId="0" xfId="0" applyNumberFormat="1"/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6" borderId="1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4" fontId="6" fillId="4" borderId="13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topLeftCell="D1" zoomScale="90" zoomScaleNormal="90" workbookViewId="0">
      <selection activeCell="P19" sqref="P19"/>
    </sheetView>
  </sheetViews>
  <sheetFormatPr defaultRowHeight="14.4" x14ac:dyDescent="0.3"/>
  <cols>
    <col min="1" max="1" width="12.77734375" customWidth="1"/>
    <col min="2" max="2" width="23" customWidth="1"/>
    <col min="3" max="3" width="12.44140625" customWidth="1"/>
    <col min="4" max="4" width="17.77734375" customWidth="1"/>
    <col min="5" max="5" width="17.77734375" hidden="1" customWidth="1"/>
    <col min="6" max="6" width="15" hidden="1" customWidth="1"/>
    <col min="7" max="16" width="15" customWidth="1"/>
    <col min="17" max="17" width="14.77734375" bestFit="1" customWidth="1"/>
  </cols>
  <sheetData>
    <row r="1" spans="1:17" s="2" customFormat="1" ht="18.75" customHeight="1" x14ac:dyDescent="0.3">
      <c r="A1" s="43" t="s">
        <v>0</v>
      </c>
      <c r="B1" s="54" t="s">
        <v>1</v>
      </c>
      <c r="C1" s="52" t="s">
        <v>2</v>
      </c>
      <c r="D1" s="48" t="s">
        <v>21</v>
      </c>
      <c r="E1" s="50" t="s">
        <v>26</v>
      </c>
      <c r="F1" s="51"/>
      <c r="G1" s="11">
        <v>2026</v>
      </c>
      <c r="H1" s="11">
        <v>2027</v>
      </c>
      <c r="I1" s="11">
        <v>2028</v>
      </c>
      <c r="J1" s="11">
        <v>2029</v>
      </c>
      <c r="K1" s="11">
        <v>2030</v>
      </c>
      <c r="L1" s="11">
        <v>2031</v>
      </c>
      <c r="M1" s="11">
        <v>2032</v>
      </c>
      <c r="N1" s="11">
        <v>2033</v>
      </c>
      <c r="O1" s="11">
        <v>2034</v>
      </c>
      <c r="P1" s="12">
        <v>2035</v>
      </c>
      <c r="Q1" s="12">
        <v>2036</v>
      </c>
    </row>
    <row r="2" spans="1:17" s="2" customFormat="1" ht="11.25" customHeight="1" thickBot="1" x14ac:dyDescent="0.35">
      <c r="A2" s="43"/>
      <c r="B2" s="55"/>
      <c r="C2" s="53"/>
      <c r="D2" s="49"/>
      <c r="E2" s="18" t="s">
        <v>22</v>
      </c>
      <c r="F2" s="18" t="s">
        <v>24</v>
      </c>
      <c r="G2" s="18" t="s">
        <v>24</v>
      </c>
      <c r="H2" s="18" t="s">
        <v>24</v>
      </c>
      <c r="I2" s="18" t="s">
        <v>24</v>
      </c>
      <c r="J2" s="18" t="s">
        <v>24</v>
      </c>
      <c r="K2" s="18" t="s">
        <v>24</v>
      </c>
      <c r="L2" s="18" t="s">
        <v>24</v>
      </c>
      <c r="M2" s="18" t="s">
        <v>24</v>
      </c>
      <c r="N2" s="18" t="s">
        <v>24</v>
      </c>
      <c r="O2" s="18" t="s">
        <v>24</v>
      </c>
      <c r="P2" s="19" t="s">
        <v>24</v>
      </c>
      <c r="Q2" s="19" t="s">
        <v>24</v>
      </c>
    </row>
    <row r="3" spans="1:17" ht="17.25" customHeight="1" x14ac:dyDescent="0.3">
      <c r="A3" s="10" t="s">
        <v>3</v>
      </c>
      <c r="B3" s="27" t="s">
        <v>4</v>
      </c>
      <c r="C3" s="28"/>
      <c r="D3" s="39">
        <v>4</v>
      </c>
      <c r="E3" s="39">
        <v>12</v>
      </c>
      <c r="F3" s="29"/>
      <c r="G3" s="29">
        <f>G23*$D3*12</f>
        <v>657676.80000000005</v>
      </c>
      <c r="H3" s="29">
        <f>H23*$D3*12</f>
        <v>677407.10400000005</v>
      </c>
      <c r="I3" s="29">
        <f t="shared" ref="I3:Q3" si="0">I23*$D3*12</f>
        <v>696374.50291200005</v>
      </c>
      <c r="J3" s="29">
        <f t="shared" si="0"/>
        <v>713783.86548479996</v>
      </c>
      <c r="K3" s="29">
        <f t="shared" si="0"/>
        <v>731628.46212191996</v>
      </c>
      <c r="L3" s="29">
        <f t="shared" si="0"/>
        <v>749919.17367496795</v>
      </c>
      <c r="M3" s="29">
        <f t="shared" si="0"/>
        <v>749919.17367496795</v>
      </c>
      <c r="N3" s="29">
        <f t="shared" si="0"/>
        <v>749919.17367496795</v>
      </c>
      <c r="O3" s="29">
        <f t="shared" si="0"/>
        <v>768667.1530168422</v>
      </c>
      <c r="P3" s="30">
        <f t="shared" si="0"/>
        <v>787883.83184226323</v>
      </c>
      <c r="Q3" s="30">
        <f t="shared" si="0"/>
        <v>807580.92763831979</v>
      </c>
    </row>
    <row r="4" spans="1:17" ht="17.25" customHeight="1" x14ac:dyDescent="0.3">
      <c r="A4" s="10">
        <v>4040</v>
      </c>
      <c r="B4" s="13" t="s">
        <v>5</v>
      </c>
      <c r="C4" s="5">
        <v>8.5000000000000006E-2</v>
      </c>
      <c r="D4" s="9">
        <f>D3</f>
        <v>4</v>
      </c>
      <c r="E4" s="9">
        <f>E3</f>
        <v>12</v>
      </c>
      <c r="F4" s="6">
        <v>0</v>
      </c>
      <c r="G4" s="6">
        <v>0</v>
      </c>
      <c r="H4" s="6">
        <f t="shared" ref="H4:P4" si="1">G3*$C$4</f>
        <v>55902.528000000006</v>
      </c>
      <c r="I4" s="6">
        <f t="shared" si="1"/>
        <v>57579.603840000011</v>
      </c>
      <c r="J4" s="6">
        <f t="shared" si="1"/>
        <v>59191.832747520006</v>
      </c>
      <c r="K4" s="6">
        <f t="shared" si="1"/>
        <v>60671.628566207997</v>
      </c>
      <c r="L4" s="6">
        <f t="shared" si="1"/>
        <v>62188.419280363203</v>
      </c>
      <c r="M4" s="6">
        <f t="shared" si="1"/>
        <v>63743.129762372278</v>
      </c>
      <c r="N4" s="6">
        <f t="shared" si="1"/>
        <v>63743.129762372278</v>
      </c>
      <c r="O4" s="6">
        <f t="shared" si="1"/>
        <v>63743.129762372278</v>
      </c>
      <c r="P4" s="14">
        <f t="shared" si="1"/>
        <v>65336.708006431589</v>
      </c>
      <c r="Q4" s="14">
        <f>P3*$C$4</f>
        <v>66970.125706592386</v>
      </c>
    </row>
    <row r="5" spans="1:17" ht="17.25" customHeight="1" x14ac:dyDescent="0.3">
      <c r="A5" s="10">
        <v>4110</v>
      </c>
      <c r="B5" s="13" t="s">
        <v>6</v>
      </c>
      <c r="C5" s="5">
        <v>0.1719</v>
      </c>
      <c r="D5" s="9">
        <f t="shared" ref="D5:D18" si="2">D4</f>
        <v>4</v>
      </c>
      <c r="E5" s="9">
        <f t="shared" ref="E5:E18" si="3">E4</f>
        <v>12</v>
      </c>
      <c r="F5" s="6">
        <f>$F$3*C5</f>
        <v>0</v>
      </c>
      <c r="G5" s="6">
        <f>(G4+G3)*$C$5</f>
        <v>113054.64192000001</v>
      </c>
      <c r="H5" s="6">
        <f t="shared" ref="H5:P5" si="4">(H4+H3)*$C$5</f>
        <v>126055.92574080001</v>
      </c>
      <c r="I5" s="6">
        <f t="shared" si="4"/>
        <v>129604.71095066881</v>
      </c>
      <c r="J5" s="6">
        <f t="shared" si="4"/>
        <v>132874.52252613578</v>
      </c>
      <c r="K5" s="6">
        <f t="shared" si="4"/>
        <v>136196.38558928919</v>
      </c>
      <c r="L5" s="6">
        <f t="shared" si="4"/>
        <v>139601.29522902143</v>
      </c>
      <c r="M5" s="6">
        <f t="shared" si="4"/>
        <v>139868.54996087876</v>
      </c>
      <c r="N5" s="6">
        <f t="shared" si="4"/>
        <v>139868.54996087876</v>
      </c>
      <c r="O5" s="6">
        <f t="shared" si="4"/>
        <v>143091.32760974695</v>
      </c>
      <c r="P5" s="14">
        <f t="shared" si="4"/>
        <v>146668.61079999062</v>
      </c>
      <c r="Q5" s="14">
        <f>(Q4+Q3)*$C$5</f>
        <v>150335.32606999041</v>
      </c>
    </row>
    <row r="6" spans="1:17" ht="17.25" customHeight="1" x14ac:dyDescent="0.3">
      <c r="A6" s="10">
        <v>4120</v>
      </c>
      <c r="B6" s="13" t="s">
        <v>7</v>
      </c>
      <c r="C6" s="5">
        <v>2.4500000000000001E-2</v>
      </c>
      <c r="D6" s="9">
        <f t="shared" si="2"/>
        <v>4</v>
      </c>
      <c r="E6" s="9">
        <f t="shared" si="3"/>
        <v>12</v>
      </c>
      <c r="F6" s="6">
        <f>$F$3*C6</f>
        <v>0</v>
      </c>
      <c r="G6" s="6">
        <f>(G3+G4)*$C$6</f>
        <v>16113.081600000001</v>
      </c>
      <c r="H6" s="6">
        <f>(H3+H4)*$C$6</f>
        <v>17966.085984000005</v>
      </c>
      <c r="I6" s="6">
        <f t="shared" ref="I6:P6" si="5">(I3+I4)*$C$6</f>
        <v>18471.875615424004</v>
      </c>
      <c r="J6" s="6">
        <f t="shared" si="5"/>
        <v>18937.904606691838</v>
      </c>
      <c r="K6" s="6">
        <f t="shared" si="5"/>
        <v>19411.352221859135</v>
      </c>
      <c r="L6" s="6">
        <f t="shared" si="5"/>
        <v>19896.636027405617</v>
      </c>
      <c r="M6" s="6">
        <f t="shared" si="5"/>
        <v>19934.726434214834</v>
      </c>
      <c r="N6" s="6">
        <f t="shared" si="5"/>
        <v>19934.726434214834</v>
      </c>
      <c r="O6" s="6">
        <f t="shared" si="5"/>
        <v>20394.051928090754</v>
      </c>
      <c r="P6" s="14">
        <f t="shared" si="5"/>
        <v>20903.903226293023</v>
      </c>
      <c r="Q6" s="14">
        <f>(Q3+Q4)*$C$6</f>
        <v>21426.500806950349</v>
      </c>
    </row>
    <row r="7" spans="1:17" ht="17.25" customHeight="1" x14ac:dyDescent="0.3">
      <c r="A7" s="10">
        <v>4710</v>
      </c>
      <c r="B7" s="13" t="s">
        <v>8</v>
      </c>
      <c r="C7" s="5">
        <v>1.4999999999999999E-2</v>
      </c>
      <c r="D7" s="9">
        <f t="shared" si="2"/>
        <v>4</v>
      </c>
      <c r="E7" s="9">
        <f t="shared" si="3"/>
        <v>12</v>
      </c>
      <c r="F7" s="6">
        <f>$F$3*C7</f>
        <v>0</v>
      </c>
      <c r="G7" s="6">
        <f>(G3+G4)*$C$7</f>
        <v>9865.152</v>
      </c>
      <c r="H7" s="6">
        <f t="shared" ref="H7:P7" si="6">(H3+H4)*$C$7</f>
        <v>10999.644480000001</v>
      </c>
      <c r="I7" s="6">
        <f t="shared" si="6"/>
        <v>11309.31160128</v>
      </c>
      <c r="J7" s="6">
        <f t="shared" si="6"/>
        <v>11594.635473484797</v>
      </c>
      <c r="K7" s="6">
        <f t="shared" si="6"/>
        <v>11884.501360321918</v>
      </c>
      <c r="L7" s="6">
        <f t="shared" si="6"/>
        <v>12181.613894329968</v>
      </c>
      <c r="M7" s="6">
        <f t="shared" si="6"/>
        <v>12204.934551560102</v>
      </c>
      <c r="N7" s="6">
        <f t="shared" si="6"/>
        <v>12204.934551560102</v>
      </c>
      <c r="O7" s="6">
        <f t="shared" si="6"/>
        <v>12486.154241688217</v>
      </c>
      <c r="P7" s="14">
        <f t="shared" si="6"/>
        <v>12798.308097730422</v>
      </c>
      <c r="Q7" s="14">
        <f>(Q3+Q4)*$C$7</f>
        <v>13118.265800173682</v>
      </c>
    </row>
    <row r="8" spans="1:17" ht="17.25" customHeight="1" thickBot="1" x14ac:dyDescent="0.35">
      <c r="A8" s="10">
        <v>4440</v>
      </c>
      <c r="B8" s="23" t="s">
        <v>9</v>
      </c>
      <c r="C8" s="24">
        <v>2723.4</v>
      </c>
      <c r="D8" s="25">
        <f t="shared" si="2"/>
        <v>4</v>
      </c>
      <c r="E8" s="25">
        <f t="shared" si="3"/>
        <v>12</v>
      </c>
      <c r="F8" s="24">
        <f>D8*C8</f>
        <v>10893.6</v>
      </c>
      <c r="G8" s="24">
        <f>F8*G22/100</f>
        <v>11307.556799999998</v>
      </c>
      <c r="H8" s="24">
        <f t="shared" ref="H8:Q8" si="7">G8*H22/100</f>
        <v>11646.783503999999</v>
      </c>
      <c r="I8" s="24">
        <f t="shared" si="7"/>
        <v>11972.893442111998</v>
      </c>
      <c r="J8" s="24">
        <f t="shared" si="7"/>
        <v>12272.215778164798</v>
      </c>
      <c r="K8" s="24">
        <f t="shared" si="7"/>
        <v>12579.021172618917</v>
      </c>
      <c r="L8" s="24">
        <f t="shared" si="7"/>
        <v>12893.496701934391</v>
      </c>
      <c r="M8" s="24">
        <f t="shared" si="7"/>
        <v>13215.83411948275</v>
      </c>
      <c r="N8" s="24">
        <f t="shared" si="7"/>
        <v>13546.229972469819</v>
      </c>
      <c r="O8" s="24">
        <f t="shared" si="7"/>
        <v>13884.885721781564</v>
      </c>
      <c r="P8" s="26">
        <f t="shared" si="7"/>
        <v>14232.007864826102</v>
      </c>
      <c r="Q8" s="26">
        <f t="shared" si="7"/>
        <v>14587.808061446754</v>
      </c>
    </row>
    <row r="9" spans="1:17" ht="24" customHeight="1" x14ac:dyDescent="0.3">
      <c r="A9" s="10">
        <v>4000</v>
      </c>
      <c r="B9" s="20" t="s">
        <v>10</v>
      </c>
      <c r="C9" s="21">
        <v>3667.69</v>
      </c>
      <c r="D9" s="22">
        <f>D8</f>
        <v>4</v>
      </c>
      <c r="E9" s="22">
        <f>E8</f>
        <v>12</v>
      </c>
      <c r="F9" s="16">
        <f>D9*C9</f>
        <v>14670.76</v>
      </c>
      <c r="G9" s="16">
        <f>F9*G22/100</f>
        <v>15228.248880000001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7">
        <v>0</v>
      </c>
      <c r="Q9" s="17">
        <v>0</v>
      </c>
    </row>
    <row r="10" spans="1:17" ht="24" customHeight="1" x14ac:dyDescent="0.3">
      <c r="A10" s="10">
        <v>4000</v>
      </c>
      <c r="B10" s="15" t="s">
        <v>11</v>
      </c>
      <c r="C10" s="7">
        <v>11500</v>
      </c>
      <c r="D10" s="9">
        <f t="shared" si="2"/>
        <v>4</v>
      </c>
      <c r="E10" s="9">
        <f t="shared" si="3"/>
        <v>12</v>
      </c>
      <c r="F10" s="6">
        <f t="shared" ref="F10" si="8">D10*C10</f>
        <v>46000</v>
      </c>
      <c r="G10" s="6">
        <f>F10*G22/100</f>
        <v>47748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14">
        <v>0</v>
      </c>
      <c r="Q10" s="14">
        <v>0</v>
      </c>
    </row>
    <row r="11" spans="1:17" ht="24" customHeight="1" x14ac:dyDescent="0.3">
      <c r="A11" s="10">
        <v>4000</v>
      </c>
      <c r="B11" s="15" t="s">
        <v>12</v>
      </c>
      <c r="C11" s="7">
        <v>2850</v>
      </c>
      <c r="D11" s="9">
        <f t="shared" si="2"/>
        <v>4</v>
      </c>
      <c r="E11" s="9">
        <f t="shared" si="3"/>
        <v>12</v>
      </c>
      <c r="F11" s="6">
        <f>D11*C11</f>
        <v>11400</v>
      </c>
      <c r="G11" s="6">
        <f>F11*G22/100</f>
        <v>11833.2</v>
      </c>
      <c r="H11" s="6">
        <f t="shared" ref="H11:Q11" si="9">G11*H22/100</f>
        <v>12188.196000000002</v>
      </c>
      <c r="I11" s="6">
        <f t="shared" si="9"/>
        <v>12529.465488000002</v>
      </c>
      <c r="J11" s="6">
        <f t="shared" si="9"/>
        <v>12842.702125200001</v>
      </c>
      <c r="K11" s="6">
        <f t="shared" si="9"/>
        <v>13163.769678330002</v>
      </c>
      <c r="L11" s="6">
        <f t="shared" si="9"/>
        <v>13492.863920288251</v>
      </c>
      <c r="M11" s="6">
        <f t="shared" si="9"/>
        <v>13830.185518295457</v>
      </c>
      <c r="N11" s="6">
        <f t="shared" si="9"/>
        <v>14175.940156252844</v>
      </c>
      <c r="O11" s="6">
        <f t="shared" si="9"/>
        <v>14530.338660159165</v>
      </c>
      <c r="P11" s="14">
        <f t="shared" si="9"/>
        <v>14893.597126663144</v>
      </c>
      <c r="Q11" s="14">
        <f t="shared" si="9"/>
        <v>15265.937054829723</v>
      </c>
    </row>
    <row r="12" spans="1:17" ht="24" customHeight="1" x14ac:dyDescent="0.3">
      <c r="A12" s="10">
        <v>4000</v>
      </c>
      <c r="B12" s="15" t="s">
        <v>13</v>
      </c>
      <c r="C12" s="7">
        <v>351.98</v>
      </c>
      <c r="D12" s="9">
        <f t="shared" si="2"/>
        <v>4</v>
      </c>
      <c r="E12" s="9">
        <f t="shared" si="3"/>
        <v>12</v>
      </c>
      <c r="F12" s="6">
        <f t="shared" ref="F12:F18" si="10">D12*C12*E12</f>
        <v>16895.04</v>
      </c>
      <c r="G12" s="6">
        <f>$C$12*$D$12*12*G22/100</f>
        <v>17537.051520000001</v>
      </c>
      <c r="H12" s="6">
        <f t="shared" ref="H12:Q12" si="11">G12*H22/100</f>
        <v>18063.163065600002</v>
      </c>
      <c r="I12" s="6">
        <f t="shared" si="11"/>
        <v>18568.931631436801</v>
      </c>
      <c r="J12" s="6">
        <f t="shared" si="11"/>
        <v>19033.154922222722</v>
      </c>
      <c r="K12" s="6">
        <f t="shared" si="11"/>
        <v>19508.983795278291</v>
      </c>
      <c r="L12" s="6">
        <f t="shared" si="11"/>
        <v>19996.708390160245</v>
      </c>
      <c r="M12" s="6">
        <f t="shared" si="11"/>
        <v>20496.626099914251</v>
      </c>
      <c r="N12" s="6">
        <f t="shared" si="11"/>
        <v>21009.041752412104</v>
      </c>
      <c r="O12" s="6">
        <f t="shared" si="11"/>
        <v>21534.267796222404</v>
      </c>
      <c r="P12" s="14">
        <f t="shared" si="11"/>
        <v>22072.624491127961</v>
      </c>
      <c r="Q12" s="14">
        <f t="shared" si="11"/>
        <v>22624.440103406159</v>
      </c>
    </row>
    <row r="13" spans="1:17" ht="24" customHeight="1" x14ac:dyDescent="0.3">
      <c r="A13" s="10">
        <v>4520</v>
      </c>
      <c r="B13" s="13" t="s">
        <v>14</v>
      </c>
      <c r="C13" s="7">
        <v>17.670000000000002</v>
      </c>
      <c r="D13" s="9">
        <f t="shared" si="2"/>
        <v>4</v>
      </c>
      <c r="E13" s="9">
        <f t="shared" si="3"/>
        <v>12</v>
      </c>
      <c r="F13" s="6">
        <f t="shared" si="10"/>
        <v>848.16000000000008</v>
      </c>
      <c r="G13" s="6">
        <f>C13*D13*12*G22/100</f>
        <v>880.39008000000001</v>
      </c>
      <c r="H13" s="6">
        <f t="shared" ref="H13:Q13" si="12">G13*H22/100</f>
        <v>906.80178240000009</v>
      </c>
      <c r="I13" s="6">
        <f t="shared" si="12"/>
        <v>932.19223230720002</v>
      </c>
      <c r="J13" s="6">
        <f t="shared" si="12"/>
        <v>955.49703811487996</v>
      </c>
      <c r="K13" s="6">
        <f t="shared" si="12"/>
        <v>979.38446406775199</v>
      </c>
      <c r="L13" s="6">
        <f t="shared" si="12"/>
        <v>1003.8690756694457</v>
      </c>
      <c r="M13" s="6">
        <f t="shared" si="12"/>
        <v>1028.9658025611818</v>
      </c>
      <c r="N13" s="6">
        <f t="shared" si="12"/>
        <v>1054.6899476252113</v>
      </c>
      <c r="O13" s="6">
        <f t="shared" si="12"/>
        <v>1081.0571963158416</v>
      </c>
      <c r="P13" s="14">
        <f t="shared" si="12"/>
        <v>1108.0836262237376</v>
      </c>
      <c r="Q13" s="14">
        <f t="shared" si="12"/>
        <v>1135.7857168793309</v>
      </c>
    </row>
    <row r="14" spans="1:17" ht="24" customHeight="1" x14ac:dyDescent="0.3">
      <c r="A14" s="10">
        <v>4480</v>
      </c>
      <c r="B14" s="13" t="s">
        <v>15</v>
      </c>
      <c r="C14" s="7">
        <v>17.059999999999999</v>
      </c>
      <c r="D14" s="9">
        <f t="shared" si="2"/>
        <v>4</v>
      </c>
      <c r="E14" s="9">
        <f t="shared" si="3"/>
        <v>12</v>
      </c>
      <c r="F14" s="6">
        <f t="shared" si="10"/>
        <v>818.87999999999988</v>
      </c>
      <c r="G14" s="6">
        <f>C14*D14*12*G22/100</f>
        <v>849.99743999999987</v>
      </c>
      <c r="H14" s="6">
        <f t="shared" ref="H14:Q14" si="13">G14*H22/100</f>
        <v>875.49736319999977</v>
      </c>
      <c r="I14" s="6">
        <f t="shared" si="13"/>
        <v>900.01128936959969</v>
      </c>
      <c r="J14" s="6">
        <f t="shared" si="13"/>
        <v>922.51157160383968</v>
      </c>
      <c r="K14" s="6">
        <f t="shared" si="13"/>
        <v>945.5743608939357</v>
      </c>
      <c r="L14" s="6">
        <f t="shared" si="13"/>
        <v>969.21371991628405</v>
      </c>
      <c r="M14" s="6">
        <f t="shared" si="13"/>
        <v>993.44406291419114</v>
      </c>
      <c r="N14" s="6">
        <f t="shared" si="13"/>
        <v>1018.280164487046</v>
      </c>
      <c r="O14" s="6">
        <f t="shared" si="13"/>
        <v>1043.7371685992223</v>
      </c>
      <c r="P14" s="14">
        <f t="shared" si="13"/>
        <v>1069.8305978142027</v>
      </c>
      <c r="Q14" s="14">
        <f t="shared" si="13"/>
        <v>1096.5763627595579</v>
      </c>
    </row>
    <row r="15" spans="1:17" ht="24" customHeight="1" x14ac:dyDescent="0.3">
      <c r="A15" s="10">
        <v>4270</v>
      </c>
      <c r="B15" s="13" t="s">
        <v>16</v>
      </c>
      <c r="C15" s="7">
        <v>174.16</v>
      </c>
      <c r="D15" s="9">
        <f t="shared" si="2"/>
        <v>4</v>
      </c>
      <c r="E15" s="9">
        <f t="shared" si="3"/>
        <v>12</v>
      </c>
      <c r="F15" s="6">
        <f t="shared" si="10"/>
        <v>8359.68</v>
      </c>
      <c r="G15" s="6">
        <f>C15*D15*12*G22/100</f>
        <v>8677.3478400000004</v>
      </c>
      <c r="H15" s="6">
        <f t="shared" ref="H15:Q15" si="14">G15*H$22/100</f>
        <v>8937.6682751999997</v>
      </c>
      <c r="I15" s="6">
        <f t="shared" si="14"/>
        <v>9187.9229869055998</v>
      </c>
      <c r="J15" s="6">
        <f t="shared" si="14"/>
        <v>9417.6210615782402</v>
      </c>
      <c r="K15" s="6">
        <f t="shared" si="14"/>
        <v>9653.0615881176964</v>
      </c>
      <c r="L15" s="6">
        <f t="shared" si="14"/>
        <v>9894.3881278206391</v>
      </c>
      <c r="M15" s="6">
        <f t="shared" si="14"/>
        <v>10141.747831016155</v>
      </c>
      <c r="N15" s="6">
        <f t="shared" si="14"/>
        <v>10395.29152679156</v>
      </c>
      <c r="O15" s="6">
        <f t="shared" si="14"/>
        <v>10655.173814961348</v>
      </c>
      <c r="P15" s="14">
        <f t="shared" si="14"/>
        <v>10921.553160335381</v>
      </c>
      <c r="Q15" s="14">
        <f t="shared" si="14"/>
        <v>11194.591989343764</v>
      </c>
    </row>
    <row r="16" spans="1:17" ht="24" customHeight="1" x14ac:dyDescent="0.3">
      <c r="A16" s="10">
        <v>4410</v>
      </c>
      <c r="B16" s="13" t="s">
        <v>17</v>
      </c>
      <c r="C16" s="7">
        <v>30.39</v>
      </c>
      <c r="D16" s="9">
        <f t="shared" si="2"/>
        <v>4</v>
      </c>
      <c r="E16" s="9">
        <f t="shared" si="3"/>
        <v>12</v>
      </c>
      <c r="F16" s="6">
        <f t="shared" si="10"/>
        <v>1458.72</v>
      </c>
      <c r="G16" s="6">
        <f>C16*D16*12*G22/100</f>
        <v>1514.1513600000001</v>
      </c>
      <c r="H16" s="6">
        <f t="shared" ref="H16:Q16" si="15">G16*H$22/100</f>
        <v>1559.5759008</v>
      </c>
      <c r="I16" s="6">
        <f t="shared" si="15"/>
        <v>1603.2440260224</v>
      </c>
      <c r="J16" s="6">
        <f t="shared" si="15"/>
        <v>1643.3251266729599</v>
      </c>
      <c r="K16" s="6">
        <f t="shared" si="15"/>
        <v>1684.4082548397837</v>
      </c>
      <c r="L16" s="6">
        <f t="shared" si="15"/>
        <v>1726.5184612107782</v>
      </c>
      <c r="M16" s="6">
        <f t="shared" si="15"/>
        <v>1769.6814227410475</v>
      </c>
      <c r="N16" s="6">
        <f t="shared" si="15"/>
        <v>1813.9234583095738</v>
      </c>
      <c r="O16" s="6">
        <f t="shared" si="15"/>
        <v>1859.2715447673131</v>
      </c>
      <c r="P16" s="14">
        <f t="shared" si="15"/>
        <v>1905.753333386496</v>
      </c>
      <c r="Q16" s="14">
        <f t="shared" si="15"/>
        <v>1953.3971667211583</v>
      </c>
    </row>
    <row r="17" spans="1:17" ht="24" customHeight="1" x14ac:dyDescent="0.3">
      <c r="A17" s="10">
        <v>4420</v>
      </c>
      <c r="B17" s="13" t="s">
        <v>18</v>
      </c>
      <c r="C17" s="7">
        <v>57.4</v>
      </c>
      <c r="D17" s="9">
        <f t="shared" si="2"/>
        <v>4</v>
      </c>
      <c r="E17" s="9">
        <f t="shared" si="3"/>
        <v>12</v>
      </c>
      <c r="F17" s="6">
        <f t="shared" si="10"/>
        <v>2755.2</v>
      </c>
      <c r="G17" s="6">
        <f>C17*D17*12*G22/100</f>
        <v>2859.8975999999993</v>
      </c>
      <c r="H17" s="6">
        <f t="shared" ref="H17:Q17" si="16">G17*H$22/100</f>
        <v>2945.6945279999991</v>
      </c>
      <c r="I17" s="6">
        <f t="shared" si="16"/>
        <v>3028.1739747839993</v>
      </c>
      <c r="J17" s="6">
        <f t="shared" si="16"/>
        <v>3103.8783241535989</v>
      </c>
      <c r="K17" s="6">
        <f t="shared" si="16"/>
        <v>3181.4752822574392</v>
      </c>
      <c r="L17" s="6">
        <f t="shared" si="16"/>
        <v>3261.0121643138755</v>
      </c>
      <c r="M17" s="6">
        <f t="shared" si="16"/>
        <v>3342.5374684217222</v>
      </c>
      <c r="N17" s="6">
        <f t="shared" si="16"/>
        <v>3426.1009051322653</v>
      </c>
      <c r="O17" s="6">
        <f t="shared" si="16"/>
        <v>3511.7534277605719</v>
      </c>
      <c r="P17" s="14">
        <f t="shared" si="16"/>
        <v>3599.5472634545858</v>
      </c>
      <c r="Q17" s="14">
        <f t="shared" si="16"/>
        <v>3689.5359450409505</v>
      </c>
    </row>
    <row r="18" spans="1:17" ht="24" customHeight="1" thickBot="1" x14ac:dyDescent="0.35">
      <c r="A18" s="10">
        <v>3020</v>
      </c>
      <c r="B18" s="36" t="s">
        <v>19</v>
      </c>
      <c r="C18" s="37">
        <v>14.27</v>
      </c>
      <c r="D18" s="25">
        <f t="shared" si="2"/>
        <v>4</v>
      </c>
      <c r="E18" s="25">
        <f t="shared" si="3"/>
        <v>12</v>
      </c>
      <c r="F18" s="24">
        <f t="shared" si="10"/>
        <v>684.96</v>
      </c>
      <c r="G18" s="24">
        <f>C18*D18*12*G22/100</f>
        <v>710.98847999999998</v>
      </c>
      <c r="H18" s="24">
        <f t="shared" ref="H18:Q18" si="17">G18*H$22/100</f>
        <v>732.31813439999996</v>
      </c>
      <c r="I18" s="24">
        <f t="shared" si="17"/>
        <v>752.82304216320006</v>
      </c>
      <c r="J18" s="24">
        <f t="shared" si="17"/>
        <v>771.64361821728005</v>
      </c>
      <c r="K18" s="24">
        <f t="shared" si="17"/>
        <v>790.93470867271196</v>
      </c>
      <c r="L18" s="24">
        <f t="shared" si="17"/>
        <v>810.70807638952977</v>
      </c>
      <c r="M18" s="24">
        <f t="shared" si="17"/>
        <v>830.97577829926797</v>
      </c>
      <c r="N18" s="24">
        <f t="shared" si="17"/>
        <v>851.75017275674963</v>
      </c>
      <c r="O18" s="24">
        <f t="shared" si="17"/>
        <v>873.04392707566831</v>
      </c>
      <c r="P18" s="26">
        <f t="shared" si="17"/>
        <v>894.87002525256003</v>
      </c>
      <c r="Q18" s="26">
        <f t="shared" si="17"/>
        <v>917.24177588387408</v>
      </c>
    </row>
    <row r="19" spans="1:17" ht="26.25" customHeight="1" thickBot="1" x14ac:dyDescent="0.35">
      <c r="A19" s="8"/>
      <c r="B19" s="31" t="s">
        <v>23</v>
      </c>
      <c r="C19" s="32"/>
      <c r="D19" s="33"/>
      <c r="E19" s="33"/>
      <c r="F19" s="34">
        <f t="shared" ref="F19:P19" si="18">SUM(F3:F18)</f>
        <v>114785</v>
      </c>
      <c r="G19" s="34">
        <f t="shared" si="18"/>
        <v>915856.50551999989</v>
      </c>
      <c r="H19" s="34">
        <f t="shared" si="18"/>
        <v>946186.98675839987</v>
      </c>
      <c r="I19" s="34">
        <f t="shared" si="18"/>
        <v>972815.66303247341</v>
      </c>
      <c r="J19" s="34">
        <f t="shared" si="18"/>
        <v>997345.31040456065</v>
      </c>
      <c r="K19" s="34">
        <f t="shared" si="18"/>
        <v>1022278.9431646747</v>
      </c>
      <c r="L19" s="34">
        <f t="shared" si="18"/>
        <v>1047835.9167437918</v>
      </c>
      <c r="M19" s="34">
        <f t="shared" si="18"/>
        <v>1051320.5124876401</v>
      </c>
      <c r="N19" s="34">
        <f t="shared" si="18"/>
        <v>1052961.7624402312</v>
      </c>
      <c r="O19" s="34">
        <f t="shared" si="18"/>
        <v>1077355.3458163834</v>
      </c>
      <c r="P19" s="35">
        <f t="shared" si="18"/>
        <v>1104289.2294617929</v>
      </c>
      <c r="Q19" s="35">
        <f t="shared" ref="Q19" si="19">SUM(Q3:Q18)</f>
        <v>1131896.4601983377</v>
      </c>
    </row>
    <row r="21" spans="1:17" x14ac:dyDescent="0.3">
      <c r="D21" s="44"/>
      <c r="E21" s="45"/>
      <c r="F21" s="4">
        <v>2025</v>
      </c>
      <c r="G21" s="4">
        <v>2026</v>
      </c>
      <c r="H21" s="4">
        <v>2027</v>
      </c>
      <c r="I21" s="4">
        <v>2028</v>
      </c>
      <c r="J21" s="4">
        <v>2029</v>
      </c>
      <c r="K21" s="4">
        <v>2030</v>
      </c>
      <c r="L21" s="4">
        <v>2031</v>
      </c>
      <c r="M21" s="4">
        <v>2031</v>
      </c>
      <c r="N21" s="4">
        <v>2033</v>
      </c>
      <c r="O21" s="4">
        <v>2034</v>
      </c>
      <c r="P21" s="4">
        <v>2035</v>
      </c>
      <c r="Q21" s="4">
        <v>2036</v>
      </c>
    </row>
    <row r="22" spans="1:17" x14ac:dyDescent="0.3">
      <c r="D22" s="46" t="s">
        <v>25</v>
      </c>
      <c r="E22" s="46"/>
      <c r="F22" s="3">
        <v>104.5</v>
      </c>
      <c r="G22" s="3">
        <v>103.8</v>
      </c>
      <c r="H22" s="3">
        <v>103</v>
      </c>
      <c r="I22" s="3">
        <v>102.8</v>
      </c>
      <c r="J22" s="3">
        <v>102.5</v>
      </c>
      <c r="K22" s="3">
        <v>102.5</v>
      </c>
      <c r="L22" s="3">
        <v>102.5</v>
      </c>
      <c r="M22" s="3">
        <v>102.5</v>
      </c>
      <c r="N22" s="3">
        <v>102.5</v>
      </c>
      <c r="O22" s="3">
        <v>102.5</v>
      </c>
      <c r="P22" s="3">
        <v>102.5</v>
      </c>
      <c r="Q22" s="3">
        <v>102.5</v>
      </c>
    </row>
    <row r="23" spans="1:17" ht="42" customHeight="1" x14ac:dyDescent="0.3">
      <c r="D23" s="47" t="s">
        <v>20</v>
      </c>
      <c r="E23" s="47"/>
      <c r="F23" s="40">
        <v>13200</v>
      </c>
      <c r="G23" s="38">
        <f>F23*G22/100</f>
        <v>13701.6</v>
      </c>
      <c r="H23" s="38">
        <f t="shared" ref="H23" si="20">G23*H22/100</f>
        <v>14112.648000000001</v>
      </c>
      <c r="I23" s="38">
        <f t="shared" ref="I23" si="21">H23*I22/100</f>
        <v>14507.802144000001</v>
      </c>
      <c r="J23" s="38">
        <f t="shared" ref="J23" si="22">I23*J22/100</f>
        <v>14870.4971976</v>
      </c>
      <c r="K23" s="38">
        <f t="shared" ref="K23" si="23">J23*K22/100</f>
        <v>15242.259627539999</v>
      </c>
      <c r="L23" s="38">
        <f t="shared" ref="L23" si="24">K23*L22/100</f>
        <v>15623.316118228498</v>
      </c>
      <c r="M23" s="38">
        <f>L23</f>
        <v>15623.316118228498</v>
      </c>
      <c r="N23" s="38">
        <f>M23</f>
        <v>15623.316118228498</v>
      </c>
      <c r="O23" s="38">
        <f>N23*O22/100</f>
        <v>16013.899021184212</v>
      </c>
      <c r="P23" s="38">
        <f>O23*P22/100</f>
        <v>16414.246496713818</v>
      </c>
      <c r="Q23" s="38">
        <f>P23*Q22/100</f>
        <v>16824.602659131662</v>
      </c>
    </row>
    <row r="24" spans="1:17" x14ac:dyDescent="0.3">
      <c r="E24" s="1" t="s">
        <v>27</v>
      </c>
    </row>
    <row r="28" spans="1:17" x14ac:dyDescent="0.3">
      <c r="F28" s="41"/>
      <c r="G28" s="42"/>
      <c r="H28" s="41"/>
      <c r="I28" s="41"/>
      <c r="J28" s="41"/>
      <c r="K28" s="41"/>
      <c r="L28" s="41"/>
      <c r="M28" s="41"/>
      <c r="N28" s="41"/>
      <c r="O28" s="41"/>
      <c r="P28" s="41"/>
    </row>
    <row r="29" spans="1:17" x14ac:dyDescent="0.3"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</row>
    <row r="30" spans="1:17" x14ac:dyDescent="0.3"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</row>
  </sheetData>
  <mergeCells count="8">
    <mergeCell ref="A1:A2"/>
    <mergeCell ref="D21:E21"/>
    <mergeCell ref="D22:E22"/>
    <mergeCell ref="D23:E23"/>
    <mergeCell ref="D1:D2"/>
    <mergeCell ref="E1:F1"/>
    <mergeCell ref="C1:C2"/>
    <mergeCell ref="B1:B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 zatrudnienia pracowników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 Radosław</dc:creator>
  <cp:lastModifiedBy>Aneta Smaś</cp:lastModifiedBy>
  <dcterms:created xsi:type="dcterms:W3CDTF">2024-05-27T09:04:43Z</dcterms:created>
  <dcterms:modified xsi:type="dcterms:W3CDTF">2025-08-22T10:50:40Z</dcterms:modified>
</cp:coreProperties>
</file>