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\Desktop\"/>
    </mc:Choice>
  </mc:AlternateContent>
  <xr:revisionPtr revIDLastSave="0" documentId="8_{E6947156-96E6-4801-A90E-3697CF7057A9}" xr6:coauthVersionLast="47" xr6:coauthVersionMax="47" xr10:uidLastSave="{00000000-0000-0000-0000-000000000000}"/>
  <bookViews>
    <workbookView xWindow="-120" yWindow="-120" windowWidth="29040" windowHeight="15720" xr2:uid="{2E67687F-A09F-4BB1-801E-D88F6DF11D5A}"/>
  </bookViews>
  <sheets>
    <sheet name="Kalkulacja kosztów zatrudnieni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" l="1"/>
  <c r="N11" i="3"/>
  <c r="R18" i="3"/>
  <c r="R19" i="3" s="1"/>
  <c r="R7" i="3"/>
  <c r="R6" i="3"/>
  <c r="R5" i="3"/>
  <c r="R4" i="3"/>
  <c r="K11" i="3"/>
  <c r="L11" i="3"/>
  <c r="L3" i="3"/>
  <c r="J18" i="3"/>
  <c r="K18" i="3"/>
  <c r="K19" i="3"/>
  <c r="K3" i="3" l="1"/>
  <c r="J25" i="3"/>
  <c r="H16" i="3"/>
  <c r="F16" i="3"/>
  <c r="H18" i="3"/>
  <c r="F18" i="3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L12" i="3" s="1"/>
  <c r="M12" i="3" s="1"/>
  <c r="J10" i="3"/>
  <c r="J9" i="3"/>
  <c r="J4" i="3"/>
  <c r="J5" i="3" s="1"/>
  <c r="H4" i="3"/>
  <c r="H6" i="3"/>
  <c r="F6" i="3"/>
  <c r="F7" i="3"/>
  <c r="H7" i="3"/>
  <c r="J8" i="3"/>
  <c r="K8" i="3" s="1"/>
  <c r="L8" i="3" s="1"/>
  <c r="H8" i="3"/>
  <c r="F8" i="3"/>
  <c r="L18" i="3"/>
  <c r="M18" i="3" s="1"/>
  <c r="H12" i="3"/>
  <c r="F12" i="3"/>
  <c r="F3" i="3"/>
  <c r="H3" i="3"/>
  <c r="J3" i="3"/>
  <c r="H14" i="3"/>
  <c r="H15" i="3"/>
  <c r="H17" i="3"/>
  <c r="H13" i="3"/>
  <c r="R25" i="3"/>
  <c r="E8" i="3"/>
  <c r="H5" i="3"/>
  <c r="F5" i="3"/>
  <c r="L5" i="3"/>
  <c r="L4" i="3"/>
  <c r="K4" i="3"/>
  <c r="K5" i="3" s="1"/>
  <c r="I5" i="3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4" i="3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4" i="3"/>
  <c r="S24" i="3"/>
  <c r="R24" i="3"/>
  <c r="Q24" i="3"/>
  <c r="P24" i="3"/>
  <c r="O24" i="3"/>
  <c r="N24" i="3"/>
  <c r="M24" i="3"/>
  <c r="L24" i="3"/>
  <c r="K24" i="3"/>
  <c r="J24" i="3"/>
  <c r="H24" i="3"/>
  <c r="H25" i="3" s="1"/>
  <c r="F24" i="3"/>
  <c r="C12" i="3"/>
  <c r="C9" i="3"/>
  <c r="E4" i="3"/>
  <c r="E5" i="3" s="1"/>
  <c r="E6" i="3" s="1"/>
  <c r="E7" i="3" s="1"/>
  <c r="D4" i="3"/>
  <c r="D5" i="3" s="1"/>
  <c r="D6" i="3" s="1"/>
  <c r="D7" i="3" s="1"/>
  <c r="D8" i="3" s="1"/>
  <c r="J7" i="3" l="1"/>
  <c r="J6" i="3"/>
  <c r="E9" i="3"/>
  <c r="E10" i="3" s="1"/>
  <c r="F9" i="3"/>
  <c r="D9" i="3"/>
  <c r="M8" i="3"/>
  <c r="N8" i="3" s="1"/>
  <c r="O8" i="3" s="1"/>
  <c r="P8" i="3" s="1"/>
  <c r="Q8" i="3" s="1"/>
  <c r="R8" i="3" s="1"/>
  <c r="S8" i="3" s="1"/>
  <c r="E11" i="3" l="1"/>
  <c r="F10" i="3"/>
  <c r="K25" i="3"/>
  <c r="D10" i="3"/>
  <c r="H9" i="3"/>
  <c r="E12" i="3" l="1"/>
  <c r="F11" i="3"/>
  <c r="H11" i="3" s="1"/>
  <c r="D11" i="3"/>
  <c r="H10" i="3"/>
  <c r="L25" i="3"/>
  <c r="E13" i="3" l="1"/>
  <c r="E14" i="3" s="1"/>
  <c r="E15" i="3" s="1"/>
  <c r="E16" i="3" s="1"/>
  <c r="M25" i="3"/>
  <c r="M11" i="3"/>
  <c r="O11" i="3" s="1"/>
  <c r="P11" i="3" s="1"/>
  <c r="Q11" i="3" s="1"/>
  <c r="R11" i="3" s="1"/>
  <c r="S11" i="3" s="1"/>
  <c r="D12" i="3"/>
  <c r="K7" i="3"/>
  <c r="K6" i="3"/>
  <c r="E17" i="3" l="1"/>
  <c r="E18" i="3" s="1"/>
  <c r="D13" i="3"/>
  <c r="N12" i="3"/>
  <c r="O12" i="3" s="1"/>
  <c r="P12" i="3" s="1"/>
  <c r="Q12" i="3" s="1"/>
  <c r="R12" i="3" s="1"/>
  <c r="S12" i="3" s="1"/>
  <c r="L7" i="3"/>
  <c r="L6" i="3"/>
  <c r="M4" i="3"/>
  <c r="M3" i="3"/>
  <c r="N25" i="3"/>
  <c r="M5" i="3" l="1"/>
  <c r="N3" i="3"/>
  <c r="O25" i="3"/>
  <c r="D14" i="3"/>
  <c r="F13" i="3"/>
  <c r="M6" i="3"/>
  <c r="N4" i="3"/>
  <c r="N5" i="3" s="1"/>
  <c r="M7" i="3"/>
  <c r="L14" i="3" l="1"/>
  <c r="M14" i="3" s="1"/>
  <c r="N14" i="3" s="1"/>
  <c r="O14" i="3" s="1"/>
  <c r="P14" i="3" s="1"/>
  <c r="Q14" i="3" s="1"/>
  <c r="R14" i="3" s="1"/>
  <c r="S14" i="3" s="1"/>
  <c r="D15" i="3"/>
  <c r="F14" i="3"/>
  <c r="P25" i="3"/>
  <c r="O3" i="3"/>
  <c r="N6" i="3"/>
  <c r="O4" i="3"/>
  <c r="N7" i="3"/>
  <c r="O6" i="3" l="1"/>
  <c r="P4" i="3"/>
  <c r="O7" i="3"/>
  <c r="Q25" i="3"/>
  <c r="P3" i="3"/>
  <c r="L15" i="3"/>
  <c r="M15" i="3" s="1"/>
  <c r="N15" i="3" s="1"/>
  <c r="O15" i="3" s="1"/>
  <c r="P15" i="3" s="1"/>
  <c r="Q15" i="3" s="1"/>
  <c r="R15" i="3" s="1"/>
  <c r="S15" i="3" s="1"/>
  <c r="D16" i="3"/>
  <c r="F15" i="3"/>
  <c r="O5" i="3"/>
  <c r="L13" i="3"/>
  <c r="D17" i="3" l="1"/>
  <c r="L16" i="3"/>
  <c r="M16" i="3" s="1"/>
  <c r="N16" i="3" s="1"/>
  <c r="O16" i="3" s="1"/>
  <c r="P16" i="3" s="1"/>
  <c r="Q16" i="3" s="1"/>
  <c r="R16" i="3" s="1"/>
  <c r="S16" i="3" s="1"/>
  <c r="Q4" i="3"/>
  <c r="P7" i="3"/>
  <c r="P6" i="3"/>
  <c r="Q3" i="3"/>
  <c r="M13" i="3"/>
  <c r="P5" i="3"/>
  <c r="R3" i="3" l="1"/>
  <c r="S4" i="3" s="1"/>
  <c r="S25" i="3"/>
  <c r="S3" i="3" s="1"/>
  <c r="Q5" i="3"/>
  <c r="Q7" i="3"/>
  <c r="Q6" i="3"/>
  <c r="F17" i="3"/>
  <c r="D18" i="3"/>
  <c r="L17" i="3"/>
  <c r="N13" i="3"/>
  <c r="S6" i="3" l="1"/>
  <c r="S7" i="3"/>
  <c r="S5" i="3"/>
  <c r="M17" i="3"/>
  <c r="O13" i="3"/>
  <c r="H19" i="3" l="1"/>
  <c r="N17" i="3"/>
  <c r="P13" i="3"/>
  <c r="Q13" i="3" l="1"/>
  <c r="J19" i="3"/>
  <c r="O17" i="3"/>
  <c r="P17" i="3" l="1"/>
  <c r="R13" i="3"/>
  <c r="S13" i="3" s="1"/>
  <c r="Q17" i="3" l="1"/>
  <c r="L19" i="3"/>
  <c r="R17" i="3" l="1"/>
  <c r="S17" i="3" s="1"/>
  <c r="N18" i="3"/>
  <c r="M19" i="3"/>
  <c r="O18" i="3" l="1"/>
  <c r="N19" i="3"/>
  <c r="P18" i="3" l="1"/>
  <c r="O19" i="3"/>
  <c r="Q18" i="3" l="1"/>
  <c r="P19" i="3"/>
  <c r="Q19" i="3" l="1"/>
  <c r="S18" i="3" l="1"/>
  <c r="S19" i="3" s="1"/>
</calcChain>
</file>

<file path=xl/sharedStrings.xml><?xml version="1.0" encoding="utf-8"?>
<sst xmlns="http://schemas.openxmlformats.org/spreadsheetml/2006/main" count="42" uniqueCount="29">
  <si>
    <t>Inflacja (CPI)</t>
  </si>
  <si>
    <t>Realna dynamika płac</t>
  </si>
  <si>
    <t>Nominalna dynamika płac</t>
  </si>
  <si>
    <t>Paragraf</t>
  </si>
  <si>
    <t xml:space="preserve">Nazwa </t>
  </si>
  <si>
    <t>%, zł</t>
  </si>
  <si>
    <t>4010/4020</t>
  </si>
  <si>
    <t xml:space="preserve">wynagrodzenie zasadnicze </t>
  </si>
  <si>
    <t>DWR</t>
  </si>
  <si>
    <t>ZUS</t>
  </si>
  <si>
    <t>FP</t>
  </si>
  <si>
    <t>PPK</t>
  </si>
  <si>
    <t>ZFŚS</t>
  </si>
  <si>
    <t>biurko, fotel, szafa, regał, ar.biurowe, wieszak - wydatek jednorazowy</t>
  </si>
  <si>
    <t xml:space="preserve">laptop,stacja dokująca, monitor, mysz, klawiatura -  wydatki jednorazowe </t>
  </si>
  <si>
    <t>oprogramowanie</t>
  </si>
  <si>
    <t>koszty utrzymania: energia, ciepło, sprzątanie, prace gospodarcze, ochrona, etc.</t>
  </si>
  <si>
    <t>odpady komunalne</t>
  </si>
  <si>
    <t>podatek od nieruchomości</t>
  </si>
  <si>
    <t>remonty</t>
  </si>
  <si>
    <t>delegacje krajowe</t>
  </si>
  <si>
    <t>delegacje zagraniczne</t>
  </si>
  <si>
    <t>świadczenia na rzecz osób fizycznych</t>
  </si>
  <si>
    <t>przeciętne miesięczne wynagrodzenie w MKiŚ
(z uwzględnieniem funduszu nagród) wraz z waloryzacją o wskaźnik makroekonomiczne</t>
  </si>
  <si>
    <t>liczba etatów</t>
  </si>
  <si>
    <t>liczba m-cy</t>
  </si>
  <si>
    <t>SUMA</t>
  </si>
  <si>
    <t>kwota</t>
  </si>
  <si>
    <t>Wskaźnik przyjęte zgodnie z  "Wytycznymi dotyczącymi stosowania jednolitych wskaźników makroekonomicznych będących podstawą oszacowania skutków finansowych projektowanych ustaw - Aktualizacja październik 2024 r. (https://www.gov.pl/web/finanse/wytyczne-sytuacja-makroekonomiczna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</si>
</sst>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\ [$zł-415]_-;\-* #,##0.00\ [$zł-415]_-;_-* &quot;-&quot;??\ [$zł-415]_-;_-@_-"/>
    <numFmt numFmtId="166" formatCode="_-* #,##0\ [$zł-415]_-;\-* #,##0\ [$zł-415]_-;_-* &quot;-&quot;??\ [$zł-415]_-;_-@_-"/>
  </numFmts>
  <fonts count="11" x14ac:knownFonts="1"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5" fillId="0" borderId="0" xfId="0" applyFont="1"/>
    <xf numFmtId="164" fontId="0" fillId="2" borderId="1" xfId="0" applyNumberFormat="1" applyFill="1" applyBorder="1"/>
    <xf numFmtId="0" fontId="0" fillId="3" borderId="1" xfId="0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left" vertical="center"/>
    </xf>
    <xf numFmtId="165" fontId="2" fillId="0" borderId="12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left" vertical="center" wrapText="1"/>
    </xf>
    <xf numFmtId="165" fontId="2" fillId="0" borderId="4" xfId="0" applyNumberFormat="1" applyFon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1" fontId="7" fillId="4" borderId="14" xfId="0" applyNumberFormat="1" applyFont="1" applyFill="1" applyBorder="1" applyAlignment="1">
      <alignment horizontal="center" vertical="center"/>
    </xf>
    <xf numFmtId="1" fontId="7" fillId="4" borderId="15" xfId="0" applyNumberFormat="1" applyFont="1" applyFill="1" applyBorder="1" applyAlignment="1">
      <alignment horizontal="center" vertical="center"/>
    </xf>
    <xf numFmtId="4" fontId="2" fillId="0" borderId="16" xfId="0" applyNumberFormat="1" applyFont="1" applyBorder="1" applyAlignment="1">
      <alignment horizontal="left" vertical="center" wrapText="1"/>
    </xf>
    <xf numFmtId="165" fontId="3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4" fontId="2" fillId="0" borderId="13" xfId="0" applyNumberFormat="1" applyFont="1" applyBorder="1" applyAlignment="1">
      <alignment horizontal="left" vertical="center"/>
    </xf>
    <xf numFmtId="165" fontId="2" fillId="0" borderId="14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165" fontId="2" fillId="0" borderId="15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165" fontId="2" fillId="0" borderId="10" xfId="0" applyNumberFormat="1" applyFont="1" applyBorder="1" applyAlignment="1">
      <alignment horizontal="right" vertical="center"/>
    </xf>
    <xf numFmtId="4" fontId="8" fillId="5" borderId="19" xfId="0" applyNumberFormat="1" applyFont="1" applyFill="1" applyBorder="1" applyAlignment="1">
      <alignment horizontal="left" vertical="center" wrapText="1"/>
    </xf>
    <xf numFmtId="165" fontId="9" fillId="5" borderId="18" xfId="0" applyNumberFormat="1" applyFont="1" applyFill="1" applyBorder="1" applyAlignment="1">
      <alignment horizontal="right" vertical="center"/>
    </xf>
    <xf numFmtId="0" fontId="4" fillId="5" borderId="18" xfId="0" applyFont="1" applyFill="1" applyBorder="1" applyAlignment="1">
      <alignment horizontal="right" vertical="center"/>
    </xf>
    <xf numFmtId="165" fontId="4" fillId="5" borderId="18" xfId="0" applyNumberFormat="1" applyFont="1" applyFill="1" applyBorder="1" applyAlignment="1">
      <alignment horizontal="right" vertical="center"/>
    </xf>
    <xf numFmtId="4" fontId="2" fillId="0" borderId="13" xfId="0" applyNumberFormat="1" applyFont="1" applyBorder="1" applyAlignment="1">
      <alignment horizontal="left" vertical="center" wrapText="1"/>
    </xf>
    <xf numFmtId="165" fontId="3" fillId="0" borderId="14" xfId="0" applyNumberFormat="1" applyFont="1" applyBorder="1" applyAlignment="1">
      <alignment horizontal="right" vertical="center"/>
    </xf>
    <xf numFmtId="4" fontId="5" fillId="6" borderId="1" xfId="0" applyNumberFormat="1" applyFont="1" applyFill="1" applyBorder="1" applyAlignment="1">
      <alignment vertical="center"/>
    </xf>
    <xf numFmtId="4" fontId="5" fillId="7" borderId="1" xfId="0" applyNumberFormat="1" applyFont="1" applyFill="1" applyBorder="1" applyAlignment="1">
      <alignment vertical="center"/>
    </xf>
    <xf numFmtId="164" fontId="0" fillId="0" borderId="1" xfId="0" applyNumberFormat="1" applyBorder="1"/>
    <xf numFmtId="0" fontId="10" fillId="0" borderId="0" xfId="0" applyFont="1"/>
    <xf numFmtId="0" fontId="2" fillId="8" borderId="6" xfId="0" applyFont="1" applyFill="1" applyBorder="1" applyAlignment="1">
      <alignment horizontal="right" vertical="center"/>
    </xf>
    <xf numFmtId="166" fontId="4" fillId="5" borderId="18" xfId="0" applyNumberFormat="1" applyFont="1" applyFill="1" applyBorder="1" applyAlignment="1">
      <alignment horizontal="right" vertical="center"/>
    </xf>
    <xf numFmtId="166" fontId="4" fillId="5" borderId="20" xfId="0" applyNumberFormat="1" applyFont="1" applyFill="1" applyBorder="1" applyAlignment="1">
      <alignment horizontal="right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5" fillId="4" borderId="5" xfId="0" applyNumberFormat="1" applyFont="1" applyFill="1" applyBorder="1" applyAlignment="1">
      <alignment horizontal="center" vertical="center"/>
    </xf>
    <xf numFmtId="4" fontId="5" fillId="4" borderId="13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6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59041-7D38-4253-A5DF-1B575CD9314F}">
  <sheetPr>
    <tabColor theme="9" tint="0.79998168889431442"/>
  </sheetPr>
  <dimension ref="A1:S39"/>
  <sheetViews>
    <sheetView tabSelected="1" workbookViewId="0">
      <selection activeCell="L7" sqref="L7"/>
    </sheetView>
  </sheetViews>
  <sheetFormatPr defaultRowHeight="15" x14ac:dyDescent="0.25"/>
  <cols>
    <col min="1" max="1" width="12.7109375" customWidth="1"/>
    <col min="2" max="2" width="23" customWidth="1"/>
    <col min="3" max="3" width="12.42578125" customWidth="1"/>
    <col min="4" max="5" width="17.7109375" customWidth="1"/>
    <col min="6" max="9" width="15" customWidth="1"/>
    <col min="10" max="10" width="17.140625" customWidth="1"/>
    <col min="11" max="18" width="15" customWidth="1"/>
    <col min="19" max="19" width="16.140625" customWidth="1"/>
  </cols>
  <sheetData>
    <row r="1" spans="1:19" s="2" customFormat="1" ht="18.75" customHeight="1" x14ac:dyDescent="0.25">
      <c r="A1" s="46" t="s">
        <v>3</v>
      </c>
      <c r="B1" s="47" t="s">
        <v>4</v>
      </c>
      <c r="C1" s="49" t="s">
        <v>5</v>
      </c>
      <c r="D1" s="51" t="s">
        <v>24</v>
      </c>
      <c r="E1" s="44">
        <v>2024</v>
      </c>
      <c r="F1" s="45"/>
      <c r="G1" s="44">
        <v>2025</v>
      </c>
      <c r="H1" s="45"/>
      <c r="I1" s="44">
        <v>2026</v>
      </c>
      <c r="J1" s="45"/>
      <c r="K1" s="11">
        <v>2027</v>
      </c>
      <c r="L1" s="11">
        <v>2028</v>
      </c>
      <c r="M1" s="11">
        <v>2029</v>
      </c>
      <c r="N1" s="11">
        <v>2030</v>
      </c>
      <c r="O1" s="11">
        <v>2031</v>
      </c>
      <c r="P1" s="11">
        <v>2032</v>
      </c>
      <c r="Q1" s="11">
        <v>2033</v>
      </c>
      <c r="R1" s="12">
        <v>2034</v>
      </c>
      <c r="S1" s="12">
        <v>2035</v>
      </c>
    </row>
    <row r="2" spans="1:19" s="2" customFormat="1" ht="11.25" customHeight="1" thickBot="1" x14ac:dyDescent="0.3">
      <c r="A2" s="46"/>
      <c r="B2" s="48"/>
      <c r="C2" s="50"/>
      <c r="D2" s="52"/>
      <c r="E2" s="18" t="s">
        <v>25</v>
      </c>
      <c r="F2" s="18" t="s">
        <v>27</v>
      </c>
      <c r="G2" s="18" t="s">
        <v>25</v>
      </c>
      <c r="H2" s="18" t="s">
        <v>27</v>
      </c>
      <c r="I2" s="18" t="s">
        <v>25</v>
      </c>
      <c r="J2" s="18" t="s">
        <v>27</v>
      </c>
      <c r="K2" s="18" t="s">
        <v>27</v>
      </c>
      <c r="L2" s="18" t="s">
        <v>27</v>
      </c>
      <c r="M2" s="18" t="s">
        <v>27</v>
      </c>
      <c r="N2" s="18" t="s">
        <v>27</v>
      </c>
      <c r="O2" s="18" t="s">
        <v>27</v>
      </c>
      <c r="P2" s="18" t="s">
        <v>27</v>
      </c>
      <c r="Q2" s="18" t="s">
        <v>27</v>
      </c>
      <c r="R2" s="19" t="s">
        <v>27</v>
      </c>
      <c r="S2" s="19" t="s">
        <v>27</v>
      </c>
    </row>
    <row r="3" spans="1:19" ht="17.25" customHeight="1" x14ac:dyDescent="0.25">
      <c r="A3" s="10" t="s">
        <v>6</v>
      </c>
      <c r="B3" s="27" t="s">
        <v>7</v>
      </c>
      <c r="C3" s="28"/>
      <c r="D3" s="41">
        <v>5</v>
      </c>
      <c r="E3" s="28">
        <v>0</v>
      </c>
      <c r="F3" s="29">
        <f>F25*E3*D3</f>
        <v>0</v>
      </c>
      <c r="G3" s="28">
        <v>0</v>
      </c>
      <c r="H3" s="29">
        <f>H25*$D3*12*G3</f>
        <v>0</v>
      </c>
      <c r="I3" s="41">
        <v>12</v>
      </c>
      <c r="J3" s="29">
        <f>J25*$D3*I3</f>
        <v>741118.73138099979</v>
      </c>
      <c r="K3" s="29">
        <f>K25*$D3*12</f>
        <v>783959.84076720988</v>
      </c>
      <c r="L3" s="29">
        <f>L25*$D3*12</f>
        <v>826058.48421640915</v>
      </c>
      <c r="M3" s="29">
        <f t="shared" ref="M3:R3" si="0">M25*$D3*12</f>
        <v>869571.11487250845</v>
      </c>
      <c r="N3" s="29">
        <f t="shared" si="0"/>
        <v>915375.77334841783</v>
      </c>
      <c r="O3" s="29">
        <f t="shared" si="0"/>
        <v>962654.93204186368</v>
      </c>
      <c r="P3" s="29">
        <f t="shared" si="0"/>
        <v>1011389.3379764829</v>
      </c>
      <c r="Q3" s="29">
        <f t="shared" si="0"/>
        <v>1062590.9232115424</v>
      </c>
      <c r="R3" s="30">
        <f t="shared" si="0"/>
        <v>1115295.4330028349</v>
      </c>
      <c r="S3" s="30">
        <f>S25*$D3*12</f>
        <v>1170614.0864797754</v>
      </c>
    </row>
    <row r="4" spans="1:19" ht="17.25" customHeight="1" x14ac:dyDescent="0.25">
      <c r="A4" s="10">
        <v>4040</v>
      </c>
      <c r="B4" s="13" t="s">
        <v>8</v>
      </c>
      <c r="C4" s="5">
        <v>8.5000000000000006E-2</v>
      </c>
      <c r="D4" s="9">
        <f>D3</f>
        <v>5</v>
      </c>
      <c r="E4" s="9">
        <f>E3</f>
        <v>0</v>
      </c>
      <c r="F4" s="6">
        <v>0</v>
      </c>
      <c r="G4" s="9">
        <f>G3</f>
        <v>0</v>
      </c>
      <c r="H4" s="6">
        <f>F3*$C$4</f>
        <v>0</v>
      </c>
      <c r="I4" s="9">
        <f>I3</f>
        <v>12</v>
      </c>
      <c r="J4" s="6">
        <f>H3*$C$4</f>
        <v>0</v>
      </c>
      <c r="K4" s="6">
        <f>J3*$C$4</f>
        <v>62995.092167384988</v>
      </c>
      <c r="L4" s="6">
        <f>K3*$C$4</f>
        <v>66636.586465212851</v>
      </c>
      <c r="M4" s="6">
        <f t="shared" ref="M4:S4" si="1">L3*$C$4</f>
        <v>70214.971158394779</v>
      </c>
      <c r="N4" s="6">
        <f t="shared" si="1"/>
        <v>73913.54476416322</v>
      </c>
      <c r="O4" s="6">
        <f t="shared" si="1"/>
        <v>77806.94073461552</v>
      </c>
      <c r="P4" s="6">
        <f t="shared" si="1"/>
        <v>81825.66922355842</v>
      </c>
      <c r="Q4" s="6">
        <f t="shared" si="1"/>
        <v>85968.093728001055</v>
      </c>
      <c r="R4" s="14">
        <f>Q3*$C$4</f>
        <v>90320.228472981107</v>
      </c>
      <c r="S4" s="14">
        <f t="shared" si="1"/>
        <v>94800.111805240973</v>
      </c>
    </row>
    <row r="5" spans="1:19" ht="17.25" customHeight="1" x14ac:dyDescent="0.25">
      <c r="A5" s="10">
        <v>4110</v>
      </c>
      <c r="B5" s="13" t="s">
        <v>9</v>
      </c>
      <c r="C5" s="5">
        <v>0.1719</v>
      </c>
      <c r="D5" s="9">
        <f t="shared" ref="D5:E18" si="2">D4</f>
        <v>5</v>
      </c>
      <c r="E5" s="9">
        <f t="shared" si="2"/>
        <v>0</v>
      </c>
      <c r="F5" s="6">
        <f>$F$3*C5</f>
        <v>0</v>
      </c>
      <c r="G5" s="9">
        <f t="shared" ref="G5:G18" si="3">G4</f>
        <v>0</v>
      </c>
      <c r="H5" s="6">
        <f>(H4+H3)*$C$5</f>
        <v>0</v>
      </c>
      <c r="I5" s="9">
        <f t="shared" ref="I5:I18" si="4">I4</f>
        <v>12</v>
      </c>
      <c r="J5" s="6">
        <f>(J4+J3)*$C$5</f>
        <v>127398.30992439386</v>
      </c>
      <c r="K5" s="6">
        <f>(K4+K3)*$C$5</f>
        <v>145591.55297145687</v>
      </c>
      <c r="L5" s="6">
        <f>(L4+L3)*$C$5</f>
        <v>153454.28265017082</v>
      </c>
      <c r="M5" s="6">
        <f t="shared" ref="M5:Q5" si="5">(M4+M3)*$C$5</f>
        <v>161549.22818871227</v>
      </c>
      <c r="N5" s="6">
        <f t="shared" si="5"/>
        <v>170058.83378355269</v>
      </c>
      <c r="O5" s="6">
        <f t="shared" si="5"/>
        <v>178855.39593027678</v>
      </c>
      <c r="P5" s="6">
        <f t="shared" si="5"/>
        <v>187923.65973768709</v>
      </c>
      <c r="Q5" s="6">
        <f t="shared" si="5"/>
        <v>197437.29501190752</v>
      </c>
      <c r="R5" s="14">
        <f>(R4+R3)*$C$5</f>
        <v>207245.33220769279</v>
      </c>
      <c r="S5" s="14">
        <f t="shared" ref="S5" si="6">(S4+S3)*$C$5</f>
        <v>217524.70068519429</v>
      </c>
    </row>
    <row r="6" spans="1:19" ht="17.25" customHeight="1" x14ac:dyDescent="0.25">
      <c r="A6" s="10">
        <v>4120</v>
      </c>
      <c r="B6" s="13" t="s">
        <v>10</v>
      </c>
      <c r="C6" s="5">
        <v>2.4500000000000001E-2</v>
      </c>
      <c r="D6" s="9">
        <f t="shared" si="2"/>
        <v>5</v>
      </c>
      <c r="E6" s="9">
        <f t="shared" si="2"/>
        <v>0</v>
      </c>
      <c r="F6" s="6">
        <f>$F$3*C6</f>
        <v>0</v>
      </c>
      <c r="G6" s="9">
        <f t="shared" si="3"/>
        <v>0</v>
      </c>
      <c r="H6" s="6">
        <f>(H3+H4)*$C$6</f>
        <v>0</v>
      </c>
      <c r="I6" s="9">
        <f t="shared" si="4"/>
        <v>12</v>
      </c>
      <c r="J6" s="6">
        <f>(J3+J4)*$C$6</f>
        <v>18157.408918834495</v>
      </c>
      <c r="K6" s="6">
        <f t="shared" ref="K6:Q6" si="7">(K3+K4)*$C$6</f>
        <v>20750.395856897576</v>
      </c>
      <c r="L6" s="6">
        <f t="shared" si="7"/>
        <v>21871.02923169974</v>
      </c>
      <c r="M6" s="6">
        <f t="shared" si="7"/>
        <v>23024.759107757131</v>
      </c>
      <c r="N6" s="6">
        <f t="shared" si="7"/>
        <v>24237.588293758236</v>
      </c>
      <c r="O6" s="6">
        <f t="shared" si="7"/>
        <v>25491.315883023741</v>
      </c>
      <c r="P6" s="6">
        <f t="shared" si="7"/>
        <v>26783.767676401014</v>
      </c>
      <c r="Q6" s="6">
        <f t="shared" si="7"/>
        <v>28139.695915018816</v>
      </c>
      <c r="R6" s="14">
        <f>(R3+R4)*$C$6</f>
        <v>29537.583706157493</v>
      </c>
      <c r="S6" s="14">
        <f t="shared" ref="S6" si="8">(S3+S4)*$C$6</f>
        <v>31002.647857982898</v>
      </c>
    </row>
    <row r="7" spans="1:19" ht="17.25" customHeight="1" x14ac:dyDescent="0.25">
      <c r="A7" s="10">
        <v>4710</v>
      </c>
      <c r="B7" s="13" t="s">
        <v>11</v>
      </c>
      <c r="C7" s="5">
        <v>1.4999999999999999E-2</v>
      </c>
      <c r="D7" s="9">
        <f t="shared" si="2"/>
        <v>5</v>
      </c>
      <c r="E7" s="9">
        <f t="shared" si="2"/>
        <v>0</v>
      </c>
      <c r="F7" s="6">
        <f>$F$3*C7</f>
        <v>0</v>
      </c>
      <c r="G7" s="9">
        <f t="shared" si="3"/>
        <v>0</v>
      </c>
      <c r="H7" s="6">
        <f>(H3+H4)*$C$7</f>
        <v>0</v>
      </c>
      <c r="I7" s="9">
        <f t="shared" si="4"/>
        <v>12</v>
      </c>
      <c r="J7" s="6">
        <f>(J3+J4)*$C$7</f>
        <v>11116.780970714997</v>
      </c>
      <c r="K7" s="6">
        <f t="shared" ref="K7:Q7" si="9">(K3+K4)*$C$7</f>
        <v>12704.323994018923</v>
      </c>
      <c r="L7" s="6">
        <f t="shared" si="9"/>
        <v>13390.42606022433</v>
      </c>
      <c r="M7" s="6">
        <f t="shared" si="9"/>
        <v>14096.791290463549</v>
      </c>
      <c r="N7" s="6">
        <f t="shared" si="9"/>
        <v>14839.339771688716</v>
      </c>
      <c r="O7" s="6">
        <f t="shared" si="9"/>
        <v>15606.928091647187</v>
      </c>
      <c r="P7" s="6">
        <f t="shared" si="9"/>
        <v>16398.225108000621</v>
      </c>
      <c r="Q7" s="6">
        <f t="shared" si="9"/>
        <v>17228.385254093151</v>
      </c>
      <c r="R7" s="14">
        <f>(R3+R4)*$C$7</f>
        <v>18084.234922137239</v>
      </c>
      <c r="S7" s="14">
        <f t="shared" ref="S7" si="10">(S3+S4)*$C$7</f>
        <v>18981.212974275244</v>
      </c>
    </row>
    <row r="8" spans="1:19" ht="17.25" customHeight="1" thickBot="1" x14ac:dyDescent="0.3">
      <c r="A8" s="10">
        <v>4440</v>
      </c>
      <c r="B8" s="23" t="s">
        <v>12</v>
      </c>
      <c r="C8" s="24">
        <v>2704.5</v>
      </c>
      <c r="D8" s="25">
        <f t="shared" si="2"/>
        <v>5</v>
      </c>
      <c r="E8" s="25">
        <f t="shared" si="2"/>
        <v>0</v>
      </c>
      <c r="F8" s="24">
        <f>D8*C8*E8</f>
        <v>0</v>
      </c>
      <c r="G8" s="9">
        <f t="shared" si="3"/>
        <v>0</v>
      </c>
      <c r="H8" s="24">
        <f>F8*H24/100</f>
        <v>0</v>
      </c>
      <c r="I8" s="9">
        <f t="shared" si="4"/>
        <v>12</v>
      </c>
      <c r="J8" s="24">
        <f>C8*D8*(J24/100)*(H24/100)</f>
        <v>15394.436321197496</v>
      </c>
      <c r="K8" s="24">
        <f>J8*K24/100</f>
        <v>16284.327107180636</v>
      </c>
      <c r="L8" s="24">
        <f>K8*L24/100</f>
        <v>17158.795472836235</v>
      </c>
      <c r="M8" s="24">
        <f t="shared" ref="M8:S8" si="11">L8*M24/100</f>
        <v>18062.635024367883</v>
      </c>
      <c r="N8" s="24">
        <f t="shared" si="11"/>
        <v>19014.08432427646</v>
      </c>
      <c r="O8" s="24">
        <f t="shared" si="11"/>
        <v>19996.161779625341</v>
      </c>
      <c r="P8" s="24">
        <f t="shared" si="11"/>
        <v>21008.467469718875</v>
      </c>
      <c r="Q8" s="24">
        <f t="shared" si="11"/>
        <v>22072.021135373394</v>
      </c>
      <c r="R8" s="26">
        <f t="shared" si="11"/>
        <v>23166.793383687913</v>
      </c>
      <c r="S8" s="26">
        <f t="shared" si="11"/>
        <v>24315.866335518829</v>
      </c>
    </row>
    <row r="9" spans="1:19" ht="24" customHeight="1" x14ac:dyDescent="0.25">
      <c r="A9" s="10">
        <v>4000</v>
      </c>
      <c r="B9" s="20" t="s">
        <v>13</v>
      </c>
      <c r="C9" s="21">
        <f>1300+1900+300+1100+469+150</f>
        <v>5219</v>
      </c>
      <c r="D9" s="22">
        <f>D8</f>
        <v>5</v>
      </c>
      <c r="E9" s="22">
        <f>E8</f>
        <v>0</v>
      </c>
      <c r="F9" s="16">
        <f>D9*C9*E9</f>
        <v>0</v>
      </c>
      <c r="G9" s="9">
        <f t="shared" si="3"/>
        <v>0</v>
      </c>
      <c r="H9" s="6">
        <f>F9*H22/100</f>
        <v>0</v>
      </c>
      <c r="I9" s="9">
        <f t="shared" si="4"/>
        <v>12</v>
      </c>
      <c r="J9" s="16">
        <f>C9*D9*J22/100*(H22/100)</f>
        <v>28249.142250000001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7">
        <v>0</v>
      </c>
      <c r="S9" s="17">
        <v>0</v>
      </c>
    </row>
    <row r="10" spans="1:19" ht="24" customHeight="1" x14ac:dyDescent="0.25">
      <c r="A10" s="10">
        <v>4000</v>
      </c>
      <c r="B10" s="15" t="s">
        <v>14</v>
      </c>
      <c r="C10" s="7">
        <v>11500</v>
      </c>
      <c r="D10" s="9">
        <f t="shared" si="2"/>
        <v>5</v>
      </c>
      <c r="E10" s="9">
        <f t="shared" si="2"/>
        <v>0</v>
      </c>
      <c r="F10" s="6">
        <f>D10*C10*E10</f>
        <v>0</v>
      </c>
      <c r="G10" s="9">
        <f t="shared" si="3"/>
        <v>0</v>
      </c>
      <c r="H10" s="6">
        <f>F10*H22/100</f>
        <v>0</v>
      </c>
      <c r="I10" s="9">
        <f t="shared" si="4"/>
        <v>12</v>
      </c>
      <c r="J10" s="6">
        <f>C10*D10*J22/100*(H22/100)</f>
        <v>62246.625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14">
        <v>0</v>
      </c>
      <c r="S10" s="14">
        <v>0</v>
      </c>
    </row>
    <row r="11" spans="1:19" ht="24" customHeight="1" x14ac:dyDescent="0.25">
      <c r="A11" s="10">
        <v>4000</v>
      </c>
      <c r="B11" s="15" t="s">
        <v>15</v>
      </c>
      <c r="C11" s="7">
        <v>2000</v>
      </c>
      <c r="D11" s="9">
        <f t="shared" si="2"/>
        <v>5</v>
      </c>
      <c r="E11" s="9">
        <f t="shared" si="2"/>
        <v>0</v>
      </c>
      <c r="F11" s="6">
        <f>D11*C11*E11</f>
        <v>0</v>
      </c>
      <c r="G11" s="9">
        <f t="shared" si="3"/>
        <v>0</v>
      </c>
      <c r="H11" s="6">
        <f>F11*H22/100</f>
        <v>0</v>
      </c>
      <c r="I11" s="9">
        <f t="shared" si="4"/>
        <v>12</v>
      </c>
      <c r="J11" s="6">
        <f>D11*C11*(J22/100)*(H22/100)</f>
        <v>10825.5</v>
      </c>
      <c r="K11" s="6">
        <f>J11*$K$22/100</f>
        <v>11106.963</v>
      </c>
      <c r="L11" s="6">
        <f>K11*L22/100</f>
        <v>11384.637075000001</v>
      </c>
      <c r="M11" s="6">
        <f t="shared" ref="M11:S11" si="12">L11*M22/100</f>
        <v>11669.253001875</v>
      </c>
      <c r="N11" s="6">
        <f>M11*N22/100</f>
        <v>11960.984326921876</v>
      </c>
      <c r="O11" s="6">
        <f t="shared" si="12"/>
        <v>12260.008935094922</v>
      </c>
      <c r="P11" s="6">
        <f t="shared" si="12"/>
        <v>12566.509158472296</v>
      </c>
      <c r="Q11" s="6">
        <f t="shared" si="12"/>
        <v>12880.671887434104</v>
      </c>
      <c r="R11" s="14">
        <f t="shared" si="12"/>
        <v>13202.688684619956</v>
      </c>
      <c r="S11" s="14">
        <f t="shared" si="12"/>
        <v>13532.755901735456</v>
      </c>
    </row>
    <row r="12" spans="1:19" ht="24" customHeight="1" x14ac:dyDescent="0.25">
      <c r="A12" s="10">
        <v>4000</v>
      </c>
      <c r="B12" s="15" t="s">
        <v>16</v>
      </c>
      <c r="C12" s="7">
        <f>160.51+4.5+117+65.8</f>
        <v>347.81</v>
      </c>
      <c r="D12" s="9">
        <f t="shared" si="2"/>
        <v>5</v>
      </c>
      <c r="E12" s="9">
        <f t="shared" si="2"/>
        <v>0</v>
      </c>
      <c r="F12" s="6">
        <f>D12*C12*E12</f>
        <v>0</v>
      </c>
      <c r="G12" s="9">
        <f t="shared" si="3"/>
        <v>0</v>
      </c>
      <c r="H12" s="6">
        <f>$C$12*$D$12*G12*H22/100</f>
        <v>0</v>
      </c>
      <c r="I12" s="9">
        <f t="shared" si="4"/>
        <v>12</v>
      </c>
      <c r="J12" s="6">
        <f>C12*D12*I12*J22/100*(H22/100)</f>
        <v>22591.302929999998</v>
      </c>
      <c r="K12" s="6">
        <f t="shared" ref="K12:K17" si="13">J12*$K$22/100</f>
        <v>23178.676806179996</v>
      </c>
      <c r="L12" s="6">
        <f>K12*L22/100</f>
        <v>23758.143726334496</v>
      </c>
      <c r="M12" s="6">
        <f>L12*M22/100</f>
        <v>24352.097319492859</v>
      </c>
      <c r="N12" s="6">
        <f t="shared" ref="N12:S12" si="14">M12*N22/100</f>
        <v>24960.899752480182</v>
      </c>
      <c r="O12" s="6">
        <f t="shared" si="14"/>
        <v>25584.922246292186</v>
      </c>
      <c r="P12" s="6">
        <f t="shared" si="14"/>
        <v>26224.545302449493</v>
      </c>
      <c r="Q12" s="6">
        <f t="shared" si="14"/>
        <v>26880.158935010732</v>
      </c>
      <c r="R12" s="14">
        <f t="shared" si="14"/>
        <v>27552.162908386003</v>
      </c>
      <c r="S12" s="14">
        <f t="shared" si="14"/>
        <v>28240.966981095655</v>
      </c>
    </row>
    <row r="13" spans="1:19" ht="24" customHeight="1" x14ac:dyDescent="0.25">
      <c r="A13" s="10">
        <v>4520</v>
      </c>
      <c r="B13" s="13" t="s">
        <v>17</v>
      </c>
      <c r="C13" s="7">
        <v>18.309999999999999</v>
      </c>
      <c r="D13" s="9">
        <f t="shared" si="2"/>
        <v>5</v>
      </c>
      <c r="E13" s="9">
        <f t="shared" si="2"/>
        <v>0</v>
      </c>
      <c r="F13" s="6">
        <f t="shared" ref="F13:F17" si="15">D13*C13*E13</f>
        <v>0</v>
      </c>
      <c r="G13" s="9">
        <f t="shared" si="3"/>
        <v>0</v>
      </c>
      <c r="H13" s="6">
        <f>C13*D13*G13*H22/100</f>
        <v>0</v>
      </c>
      <c r="I13" s="9">
        <f t="shared" si="4"/>
        <v>12</v>
      </c>
      <c r="J13" s="6">
        <f>C13*D13*I13*J22/100*(H22/100)</f>
        <v>1189.2894299999998</v>
      </c>
      <c r="K13" s="6">
        <f t="shared" si="13"/>
        <v>1220.2109551799997</v>
      </c>
      <c r="L13" s="6">
        <f t="shared" ref="L13:S13" si="16">K13*L22/100</f>
        <v>1250.7162290594997</v>
      </c>
      <c r="M13" s="6">
        <f t="shared" si="16"/>
        <v>1281.9841347859872</v>
      </c>
      <c r="N13" s="6">
        <f t="shared" si="16"/>
        <v>1314.0337381556369</v>
      </c>
      <c r="O13" s="6">
        <f t="shared" si="16"/>
        <v>1346.8845816095279</v>
      </c>
      <c r="P13" s="6">
        <f t="shared" si="16"/>
        <v>1380.5566961497661</v>
      </c>
      <c r="Q13" s="6">
        <f t="shared" si="16"/>
        <v>1415.0706135535104</v>
      </c>
      <c r="R13" s="14">
        <f t="shared" si="16"/>
        <v>1450.4473788923483</v>
      </c>
      <c r="S13" s="14">
        <f t="shared" si="16"/>
        <v>1486.7085633646568</v>
      </c>
    </row>
    <row r="14" spans="1:19" ht="24" customHeight="1" x14ac:dyDescent="0.25">
      <c r="A14" s="10">
        <v>4480</v>
      </c>
      <c r="B14" s="13" t="s">
        <v>18</v>
      </c>
      <c r="C14" s="7">
        <v>17.97</v>
      </c>
      <c r="D14" s="9">
        <f t="shared" si="2"/>
        <v>5</v>
      </c>
      <c r="E14" s="9">
        <f t="shared" si="2"/>
        <v>0</v>
      </c>
      <c r="F14" s="6">
        <f t="shared" si="15"/>
        <v>0</v>
      </c>
      <c r="G14" s="9">
        <f t="shared" si="3"/>
        <v>0</v>
      </c>
      <c r="H14" s="6">
        <f t="shared" ref="H14:H17" si="17">C14*D14*G14*H23/100</f>
        <v>0</v>
      </c>
      <c r="I14" s="9">
        <f t="shared" si="4"/>
        <v>12</v>
      </c>
      <c r="J14" s="6">
        <f>C14*D14*I14*J22/100*(H22/100)</f>
        <v>1167.2054099999998</v>
      </c>
      <c r="K14" s="6">
        <f t="shared" si="13"/>
        <v>1197.5527506599997</v>
      </c>
      <c r="L14" s="6">
        <f t="shared" ref="L14:S14" si="18">K14*L22/100</f>
        <v>1227.4915694264996</v>
      </c>
      <c r="M14" s="6">
        <f t="shared" si="18"/>
        <v>1258.1788586621622</v>
      </c>
      <c r="N14" s="6">
        <f t="shared" si="18"/>
        <v>1289.6333301287161</v>
      </c>
      <c r="O14" s="6">
        <f t="shared" si="18"/>
        <v>1321.8741633819341</v>
      </c>
      <c r="P14" s="6">
        <f t="shared" si="18"/>
        <v>1354.9210174664822</v>
      </c>
      <c r="Q14" s="6">
        <f t="shared" si="18"/>
        <v>1388.7940429031441</v>
      </c>
      <c r="R14" s="14">
        <f t="shared" si="18"/>
        <v>1423.5138939757226</v>
      </c>
      <c r="S14" s="14">
        <f t="shared" si="18"/>
        <v>1459.1017413251157</v>
      </c>
    </row>
    <row r="15" spans="1:19" ht="24" customHeight="1" x14ac:dyDescent="0.25">
      <c r="A15" s="10">
        <v>4270</v>
      </c>
      <c r="B15" s="13" t="s">
        <v>19</v>
      </c>
      <c r="C15" s="7">
        <v>108.14</v>
      </c>
      <c r="D15" s="9">
        <f t="shared" si="2"/>
        <v>5</v>
      </c>
      <c r="E15" s="9">
        <f t="shared" si="2"/>
        <v>0</v>
      </c>
      <c r="F15" s="6">
        <f t="shared" si="15"/>
        <v>0</v>
      </c>
      <c r="G15" s="9">
        <f t="shared" si="3"/>
        <v>0</v>
      </c>
      <c r="H15" s="6">
        <f t="shared" si="17"/>
        <v>0</v>
      </c>
      <c r="I15" s="9">
        <f t="shared" si="4"/>
        <v>12</v>
      </c>
      <c r="J15" s="6">
        <f>C15*D15*I15*J22/100*(H22/100)</f>
        <v>7024.017420000001</v>
      </c>
      <c r="K15" s="6">
        <f t="shared" si="13"/>
        <v>7206.6418729200004</v>
      </c>
      <c r="L15" s="6">
        <f t="shared" ref="L15:S18" si="19">K15*L$22/100</f>
        <v>7386.8079197430006</v>
      </c>
      <c r="M15" s="6">
        <f t="shared" si="19"/>
        <v>7571.4781177365758</v>
      </c>
      <c r="N15" s="6">
        <f t="shared" si="19"/>
        <v>7760.7650706799895</v>
      </c>
      <c r="O15" s="6">
        <f t="shared" si="19"/>
        <v>7954.7841974469893</v>
      </c>
      <c r="P15" s="6">
        <f t="shared" si="19"/>
        <v>8153.6538023831636</v>
      </c>
      <c r="Q15" s="6">
        <f t="shared" si="19"/>
        <v>8357.4951474427435</v>
      </c>
      <c r="R15" s="14">
        <f t="shared" si="19"/>
        <v>8566.4325261288122</v>
      </c>
      <c r="S15" s="14">
        <f t="shared" si="19"/>
        <v>8780.5933392820316</v>
      </c>
    </row>
    <row r="16" spans="1:19" ht="24" customHeight="1" x14ac:dyDescent="0.25">
      <c r="A16" s="10">
        <v>4410</v>
      </c>
      <c r="B16" s="13" t="s">
        <v>20</v>
      </c>
      <c r="C16" s="7">
        <v>30.32</v>
      </c>
      <c r="D16" s="9">
        <f t="shared" si="2"/>
        <v>5</v>
      </c>
      <c r="E16" s="9">
        <f t="shared" si="2"/>
        <v>0</v>
      </c>
      <c r="F16" s="6">
        <f>D16*C16*E16</f>
        <v>0</v>
      </c>
      <c r="G16" s="9">
        <f t="shared" si="3"/>
        <v>0</v>
      </c>
      <c r="H16" s="6">
        <f>C16*D16*G16*H25/100</f>
        <v>0</v>
      </c>
      <c r="I16" s="9">
        <f t="shared" si="4"/>
        <v>12</v>
      </c>
      <c r="J16" s="6">
        <f>C16*D16*I16*J22/100*(H22/100)</f>
        <v>1969.3749599999996</v>
      </c>
      <c r="K16" s="6">
        <f t="shared" si="13"/>
        <v>2020.5787089599994</v>
      </c>
      <c r="L16" s="6">
        <f t="shared" si="19"/>
        <v>2071.0931766839994</v>
      </c>
      <c r="M16" s="6">
        <f t="shared" si="19"/>
        <v>2122.8705061010992</v>
      </c>
      <c r="N16" s="6">
        <f t="shared" si="19"/>
        <v>2175.9422687536266</v>
      </c>
      <c r="O16" s="6">
        <f t="shared" si="19"/>
        <v>2230.3408254724673</v>
      </c>
      <c r="P16" s="6">
        <f t="shared" si="19"/>
        <v>2286.0993461092789</v>
      </c>
      <c r="Q16" s="6">
        <f t="shared" si="19"/>
        <v>2343.2518297620109</v>
      </c>
      <c r="R16" s="14">
        <f t="shared" si="19"/>
        <v>2401.8331255060612</v>
      </c>
      <c r="S16" s="14">
        <f t="shared" si="19"/>
        <v>2461.8789536437125</v>
      </c>
    </row>
    <row r="17" spans="1:19" ht="24" customHeight="1" x14ac:dyDescent="0.25">
      <c r="A17" s="10">
        <v>4420</v>
      </c>
      <c r="B17" s="13" t="s">
        <v>21</v>
      </c>
      <c r="C17" s="7">
        <v>95.45</v>
      </c>
      <c r="D17" s="9">
        <f t="shared" si="2"/>
        <v>5</v>
      </c>
      <c r="E17" s="9">
        <f t="shared" si="2"/>
        <v>0</v>
      </c>
      <c r="F17" s="6">
        <f t="shared" si="15"/>
        <v>0</v>
      </c>
      <c r="G17" s="9">
        <f t="shared" si="3"/>
        <v>0</v>
      </c>
      <c r="H17" s="6">
        <f t="shared" si="17"/>
        <v>0</v>
      </c>
      <c r="I17" s="9">
        <f t="shared" si="4"/>
        <v>12</v>
      </c>
      <c r="J17" s="6">
        <f>C17*D17*I17*J22/100*(H22/100)</f>
        <v>6199.7638499999994</v>
      </c>
      <c r="K17" s="6">
        <f t="shared" si="13"/>
        <v>6360.9577100999995</v>
      </c>
      <c r="L17" s="6">
        <f t="shared" si="19"/>
        <v>6519.9816528524998</v>
      </c>
      <c r="M17" s="6">
        <f t="shared" si="19"/>
        <v>6682.9811941738126</v>
      </c>
      <c r="N17" s="6">
        <f t="shared" si="19"/>
        <v>6850.0557240281578</v>
      </c>
      <c r="O17" s="6">
        <f t="shared" si="19"/>
        <v>7021.307117128862</v>
      </c>
      <c r="P17" s="6">
        <f t="shared" si="19"/>
        <v>7196.8397950570834</v>
      </c>
      <c r="Q17" s="6">
        <f t="shared" si="19"/>
        <v>7376.7607899335108</v>
      </c>
      <c r="R17" s="14">
        <f t="shared" si="19"/>
        <v>7561.1798096818493</v>
      </c>
      <c r="S17" s="14">
        <f t="shared" si="19"/>
        <v>7750.2093049238956</v>
      </c>
    </row>
    <row r="18" spans="1:19" ht="24" customHeight="1" thickBot="1" x14ac:dyDescent="0.3">
      <c r="A18" s="10">
        <v>3020</v>
      </c>
      <c r="B18" s="35" t="s">
        <v>22</v>
      </c>
      <c r="C18" s="36">
        <v>0.59</v>
      </c>
      <c r="D18" s="25">
        <f t="shared" si="2"/>
        <v>5</v>
      </c>
      <c r="E18" s="25">
        <f t="shared" si="2"/>
        <v>0</v>
      </c>
      <c r="F18" s="24">
        <f>D18*C18*E18</f>
        <v>0</v>
      </c>
      <c r="G18" s="9">
        <f t="shared" si="3"/>
        <v>0</v>
      </c>
      <c r="H18" s="6">
        <f>C18*D18*G18*H27/100</f>
        <v>0</v>
      </c>
      <c r="I18" s="9">
        <f t="shared" si="4"/>
        <v>12</v>
      </c>
      <c r="J18" s="6">
        <f>C18*D18*I18*J22/100*(H22/100)</f>
        <v>38.322270000000003</v>
      </c>
      <c r="K18" s="6">
        <f>J18*$K$22/100</f>
        <v>39.318649020000002</v>
      </c>
      <c r="L18" s="24">
        <f>K18*L$22/100</f>
        <v>40.301615245500003</v>
      </c>
      <c r="M18" s="24">
        <f>L18*M$22/100</f>
        <v>41.309155626637505</v>
      </c>
      <c r="N18" s="24">
        <f t="shared" si="19"/>
        <v>42.341884517303441</v>
      </c>
      <c r="O18" s="24">
        <f t="shared" si="19"/>
        <v>43.400431630236028</v>
      </c>
      <c r="P18" s="24">
        <f t="shared" si="19"/>
        <v>44.48544242099193</v>
      </c>
      <c r="Q18" s="24">
        <f t="shared" si="19"/>
        <v>45.597578481516727</v>
      </c>
      <c r="R18" s="26">
        <f t="shared" si="19"/>
        <v>46.73751794355465</v>
      </c>
      <c r="S18" s="26">
        <f t="shared" si="19"/>
        <v>47.905955892143517</v>
      </c>
    </row>
    <row r="19" spans="1:19" ht="26.25" customHeight="1" thickBot="1" x14ac:dyDescent="0.3">
      <c r="A19" s="8"/>
      <c r="B19" s="31" t="s">
        <v>26</v>
      </c>
      <c r="C19" s="32"/>
      <c r="D19" s="33"/>
      <c r="E19" s="33"/>
      <c r="F19" s="34"/>
      <c r="G19" s="34"/>
      <c r="H19" s="34">
        <f t="shared" ref="H19:Q19" si="20">SUM(H3:H18)</f>
        <v>0</v>
      </c>
      <c r="I19" s="34"/>
      <c r="J19" s="42">
        <f t="shared" si="20"/>
        <v>1054686.2110361408</v>
      </c>
      <c r="K19" s="42">
        <f>SUM(K3:K18)</f>
        <v>1094616.4333171693</v>
      </c>
      <c r="L19" s="42">
        <f t="shared" si="20"/>
        <v>1152208.7770608987</v>
      </c>
      <c r="M19" s="42">
        <f t="shared" si="20"/>
        <v>1211499.6519306584</v>
      </c>
      <c r="N19" s="42">
        <f t="shared" si="20"/>
        <v>1273793.8203815229</v>
      </c>
      <c r="O19" s="42">
        <f t="shared" si="20"/>
        <v>1338175.1969591093</v>
      </c>
      <c r="P19" s="42">
        <f t="shared" si="20"/>
        <v>1404536.7377523575</v>
      </c>
      <c r="Q19" s="42">
        <f t="shared" si="20"/>
        <v>1474124.215080458</v>
      </c>
      <c r="R19" s="43">
        <f>SUM(R3:R18)</f>
        <v>1545854.601540626</v>
      </c>
      <c r="S19" s="43">
        <f t="shared" ref="S19" si="21">SUM(S3:S18)</f>
        <v>1620998.74687925</v>
      </c>
    </row>
    <row r="21" spans="1:19" x14ac:dyDescent="0.25">
      <c r="D21" s="56"/>
      <c r="E21" s="57"/>
      <c r="F21" s="4">
        <v>2024</v>
      </c>
      <c r="G21" s="4"/>
      <c r="H21" s="4">
        <v>2025</v>
      </c>
      <c r="I21" s="4"/>
      <c r="J21" s="4">
        <v>2026</v>
      </c>
      <c r="K21" s="4">
        <v>2027</v>
      </c>
      <c r="L21" s="4">
        <v>2028</v>
      </c>
      <c r="M21" s="4">
        <v>2029</v>
      </c>
      <c r="N21" s="4">
        <v>2030</v>
      </c>
      <c r="O21" s="4">
        <v>2031</v>
      </c>
      <c r="P21" s="4">
        <v>2032</v>
      </c>
      <c r="Q21" s="4">
        <v>2033</v>
      </c>
      <c r="R21" s="4">
        <v>2034</v>
      </c>
      <c r="S21" s="4">
        <v>2035</v>
      </c>
    </row>
    <row r="22" spans="1:19" x14ac:dyDescent="0.25">
      <c r="D22" s="53" t="s">
        <v>0</v>
      </c>
      <c r="E22" s="53"/>
      <c r="F22" s="39">
        <v>103.7</v>
      </c>
      <c r="G22" s="39"/>
      <c r="H22" s="39">
        <v>105</v>
      </c>
      <c r="I22" s="39"/>
      <c r="J22" s="39">
        <v>103.1</v>
      </c>
      <c r="K22" s="39">
        <v>102.6</v>
      </c>
      <c r="L22" s="39">
        <v>102.5</v>
      </c>
      <c r="M22" s="39">
        <v>102.5</v>
      </c>
      <c r="N22" s="39">
        <v>102.5</v>
      </c>
      <c r="O22" s="39">
        <v>102.5</v>
      </c>
      <c r="P22" s="39">
        <v>102.5</v>
      </c>
      <c r="Q22" s="39">
        <v>102.5</v>
      </c>
      <c r="R22" s="39">
        <v>102.5</v>
      </c>
      <c r="S22" s="39">
        <v>102.5</v>
      </c>
    </row>
    <row r="23" spans="1:19" x14ac:dyDescent="0.25">
      <c r="D23" s="53" t="s">
        <v>1</v>
      </c>
      <c r="E23" s="53"/>
      <c r="F23" s="39">
        <v>109.1</v>
      </c>
      <c r="G23" s="39"/>
      <c r="H23" s="39">
        <v>102</v>
      </c>
      <c r="I23" s="39"/>
      <c r="J23" s="39">
        <v>103.1</v>
      </c>
      <c r="K23" s="39">
        <v>103.1</v>
      </c>
      <c r="L23" s="39">
        <v>102.8</v>
      </c>
      <c r="M23" s="39">
        <v>102.7</v>
      </c>
      <c r="N23" s="39">
        <v>102.7</v>
      </c>
      <c r="O23" s="39">
        <v>102.6</v>
      </c>
      <c r="P23" s="39">
        <v>102.5</v>
      </c>
      <c r="Q23" s="39">
        <v>102.5</v>
      </c>
      <c r="R23" s="39">
        <v>102.4</v>
      </c>
      <c r="S23" s="39">
        <v>102.4</v>
      </c>
    </row>
    <row r="24" spans="1:19" x14ac:dyDescent="0.25">
      <c r="D24" s="54" t="s">
        <v>2</v>
      </c>
      <c r="E24" s="54"/>
      <c r="F24" s="3">
        <f>F22*F23/100</f>
        <v>113.1367</v>
      </c>
      <c r="G24" s="3"/>
      <c r="H24" s="3">
        <f t="shared" ref="H24:R24" si="22">H22*H23/100</f>
        <v>107.1</v>
      </c>
      <c r="I24" s="3"/>
      <c r="J24" s="3">
        <f t="shared" si="22"/>
        <v>106.29609999999998</v>
      </c>
      <c r="K24" s="3">
        <f t="shared" si="22"/>
        <v>105.78059999999999</v>
      </c>
      <c r="L24" s="3">
        <f t="shared" si="22"/>
        <v>105.37</v>
      </c>
      <c r="M24" s="3">
        <f t="shared" si="22"/>
        <v>105.2675</v>
      </c>
      <c r="N24" s="3">
        <f t="shared" si="22"/>
        <v>105.2675</v>
      </c>
      <c r="O24" s="3">
        <f t="shared" si="22"/>
        <v>105.16500000000001</v>
      </c>
      <c r="P24" s="3">
        <f t="shared" si="22"/>
        <v>105.0625</v>
      </c>
      <c r="Q24" s="3">
        <f t="shared" si="22"/>
        <v>105.0625</v>
      </c>
      <c r="R24" s="3">
        <f t="shared" si="22"/>
        <v>104.96</v>
      </c>
      <c r="S24" s="3">
        <f>S22*S23/100</f>
        <v>104.96</v>
      </c>
    </row>
    <row r="25" spans="1:19" ht="42" customHeight="1" x14ac:dyDescent="0.25">
      <c r="D25" s="55" t="s">
        <v>23</v>
      </c>
      <c r="E25" s="55"/>
      <c r="F25" s="38">
        <v>10850</v>
      </c>
      <c r="G25" s="38"/>
      <c r="H25" s="37">
        <f>F25*H24/100</f>
        <v>11620.35</v>
      </c>
      <c r="I25" s="37"/>
      <c r="J25" s="37">
        <f>H25*J24/100</f>
        <v>12351.978856349997</v>
      </c>
      <c r="K25" s="37">
        <f t="shared" ref="K25:S25" si="23">J25*K24/100</f>
        <v>13065.997346120164</v>
      </c>
      <c r="L25" s="37">
        <f t="shared" si="23"/>
        <v>13767.641403606818</v>
      </c>
      <c r="M25" s="37">
        <f t="shared" si="23"/>
        <v>14492.851914541807</v>
      </c>
      <c r="N25" s="37">
        <f t="shared" si="23"/>
        <v>15256.262889140296</v>
      </c>
      <c r="O25" s="37">
        <f t="shared" si="23"/>
        <v>16044.248867364393</v>
      </c>
      <c r="P25" s="37">
        <f t="shared" si="23"/>
        <v>16856.488966274715</v>
      </c>
      <c r="Q25" s="37">
        <f t="shared" si="23"/>
        <v>17709.848720192374</v>
      </c>
      <c r="R25" s="37">
        <f>Q25*R24/100</f>
        <v>18588.257216713915</v>
      </c>
      <c r="S25" s="37">
        <f t="shared" si="23"/>
        <v>19510.234774662924</v>
      </c>
    </row>
    <row r="26" spans="1:19" x14ac:dyDescent="0.25">
      <c r="E26" s="1" t="s">
        <v>28</v>
      </c>
    </row>
    <row r="32" spans="1:19" x14ac:dyDescent="0.25">
      <c r="H32" s="40"/>
      <c r="I32" s="40"/>
      <c r="J32" s="40"/>
      <c r="K32" s="40"/>
      <c r="L32" s="40"/>
      <c r="M32" s="40"/>
      <c r="N32" s="40"/>
      <c r="O32" s="40"/>
    </row>
    <row r="33" spans="8:16" x14ac:dyDescent="0.25">
      <c r="H33" s="40"/>
      <c r="I33" s="40"/>
      <c r="J33" s="40"/>
      <c r="K33" s="40"/>
      <c r="L33" s="40"/>
      <c r="M33" s="40"/>
      <c r="N33" s="40"/>
      <c r="O33" s="40"/>
      <c r="P33" s="40"/>
    </row>
    <row r="34" spans="8:16" x14ac:dyDescent="0.25">
      <c r="H34" s="40"/>
      <c r="I34" s="40"/>
      <c r="J34" s="40"/>
      <c r="K34" s="40"/>
      <c r="L34" s="40"/>
      <c r="M34" s="40"/>
      <c r="N34" s="40"/>
      <c r="O34" s="40"/>
      <c r="P34" s="40"/>
    </row>
    <row r="35" spans="8:16" x14ac:dyDescent="0.25">
      <c r="H35" s="40"/>
      <c r="I35" s="40"/>
      <c r="J35" s="40"/>
      <c r="K35" s="40"/>
      <c r="L35" s="40"/>
      <c r="M35" s="40"/>
      <c r="N35" s="40"/>
      <c r="O35" s="40"/>
      <c r="P35" s="40"/>
    </row>
    <row r="36" spans="8:16" x14ac:dyDescent="0.25">
      <c r="H36" s="40"/>
      <c r="I36" s="40"/>
      <c r="J36" s="40"/>
      <c r="K36" s="40"/>
      <c r="L36" s="40"/>
      <c r="M36" s="40"/>
      <c r="N36" s="40"/>
      <c r="O36" s="40"/>
      <c r="P36" s="40"/>
    </row>
    <row r="37" spans="8:16" x14ac:dyDescent="0.25">
      <c r="H37" s="40"/>
      <c r="I37" s="40"/>
      <c r="J37" s="40"/>
      <c r="K37" s="40"/>
      <c r="L37" s="40"/>
      <c r="M37" s="40"/>
      <c r="N37" s="40"/>
      <c r="O37" s="40"/>
      <c r="P37" s="40"/>
    </row>
    <row r="38" spans="8:16" x14ac:dyDescent="0.25">
      <c r="H38" s="40"/>
      <c r="I38" s="40"/>
      <c r="J38" s="40"/>
      <c r="K38" s="40"/>
      <c r="L38" s="40"/>
      <c r="M38" s="40"/>
      <c r="N38" s="40"/>
      <c r="O38" s="40"/>
    </row>
    <row r="39" spans="8:16" x14ac:dyDescent="0.25">
      <c r="H39" s="40"/>
      <c r="I39" s="40"/>
      <c r="J39" s="40"/>
      <c r="K39" s="40"/>
      <c r="L39" s="40"/>
      <c r="M39" s="40"/>
      <c r="N39" s="40"/>
      <c r="O39" s="40"/>
    </row>
  </sheetData>
  <mergeCells count="12">
    <mergeCell ref="D22:E22"/>
    <mergeCell ref="D23:E23"/>
    <mergeCell ref="D24:E24"/>
    <mergeCell ref="D25:E25"/>
    <mergeCell ref="G1:H1"/>
    <mergeCell ref="D21:E21"/>
    <mergeCell ref="I1:J1"/>
    <mergeCell ref="A1:A2"/>
    <mergeCell ref="B1:B2"/>
    <mergeCell ref="C1:C2"/>
    <mergeCell ref="D1:D2"/>
    <mergeCell ref="E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 kosztów zatrudnienia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 Radosław</dc:creator>
  <cp:lastModifiedBy>Aneta Smaś</cp:lastModifiedBy>
  <dcterms:created xsi:type="dcterms:W3CDTF">2024-05-27T09:04:43Z</dcterms:created>
  <dcterms:modified xsi:type="dcterms:W3CDTF">2025-10-01T05:37:58Z</dcterms:modified>
</cp:coreProperties>
</file>