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\Desktop\"/>
    </mc:Choice>
  </mc:AlternateContent>
  <xr:revisionPtr revIDLastSave="0" documentId="8_{5638A221-D778-4FB6-9958-4705AF7CD643}" xr6:coauthVersionLast="47" xr6:coauthVersionMax="47" xr10:uidLastSave="{00000000-0000-0000-0000-000000000000}"/>
  <bookViews>
    <workbookView xWindow="-120" yWindow="-120" windowWidth="29040" windowHeight="15720" activeTab="4" xr2:uid="{23F7B2D3-2B9C-4CD1-AAAC-0BDD4BBE3EEF}"/>
  </bookViews>
  <sheets>
    <sheet name="rok 1" sheetId="1" r:id="rId1"/>
    <sheet name="rok 2" sheetId="2" r:id="rId2"/>
    <sheet name="rok 3" sheetId="3" r:id="rId3"/>
    <sheet name="budżet" sheetId="4" r:id="rId4"/>
    <sheet name="JST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5" l="1"/>
  <c r="F11" i="5"/>
  <c r="E11" i="5"/>
  <c r="G4" i="4"/>
  <c r="F4" i="4"/>
  <c r="E4" i="4"/>
  <c r="E5" i="4" s="1"/>
  <c r="C3" i="5"/>
  <c r="C11" i="5" s="1"/>
  <c r="C12" i="5" s="1"/>
  <c r="C5" i="5"/>
  <c r="C8" i="5" s="1"/>
  <c r="G5" i="4"/>
  <c r="F5" i="4"/>
  <c r="C5" i="4"/>
  <c r="C8" i="4" s="1"/>
  <c r="E24" i="3"/>
  <c r="B23" i="3"/>
  <c r="F17" i="3"/>
  <c r="B16" i="3"/>
  <c r="F9" i="3"/>
  <c r="F27" i="3" s="1"/>
  <c r="E9" i="3"/>
  <c r="E27" i="3" s="1"/>
  <c r="F8" i="3"/>
  <c r="F26" i="3" s="1"/>
  <c r="E8" i="3"/>
  <c r="E26" i="3" s="1"/>
  <c r="F7" i="3"/>
  <c r="F25" i="3" s="1"/>
  <c r="E7" i="3"/>
  <c r="E25" i="3" s="1"/>
  <c r="F6" i="3"/>
  <c r="F24" i="3" s="1"/>
  <c r="F28" i="3" s="1"/>
  <c r="G6" i="4" s="1"/>
  <c r="E6" i="3"/>
  <c r="F5" i="3"/>
  <c r="F20" i="3" s="1"/>
  <c r="E5" i="3"/>
  <c r="E20" i="3" s="1"/>
  <c r="F4" i="3"/>
  <c r="E4" i="3" s="1"/>
  <c r="E19" i="3" s="1"/>
  <c r="F3" i="3"/>
  <c r="F18" i="3" s="1"/>
  <c r="E3" i="3"/>
  <c r="E18" i="3" s="1"/>
  <c r="E2" i="3"/>
  <c r="E17" i="3" s="1"/>
  <c r="E27" i="2"/>
  <c r="F26" i="2"/>
  <c r="F25" i="2"/>
  <c r="B23" i="2"/>
  <c r="F17" i="2"/>
  <c r="B16" i="2"/>
  <c r="F9" i="2"/>
  <c r="F27" i="2" s="1"/>
  <c r="E9" i="2"/>
  <c r="F8" i="2"/>
  <c r="E8" i="2"/>
  <c r="E26" i="2" s="1"/>
  <c r="F7" i="2"/>
  <c r="E7" i="2"/>
  <c r="E25" i="2" s="1"/>
  <c r="F6" i="2"/>
  <c r="F24" i="2" s="1"/>
  <c r="E6" i="2"/>
  <c r="E24" i="2" s="1"/>
  <c r="F5" i="2"/>
  <c r="E5" i="2" s="1"/>
  <c r="E20" i="2" s="1"/>
  <c r="F4" i="2"/>
  <c r="F19" i="2" s="1"/>
  <c r="F3" i="2"/>
  <c r="E3" i="2" s="1"/>
  <c r="E18" i="2" s="1"/>
  <c r="E2" i="2"/>
  <c r="E17" i="2" s="1"/>
  <c r="E4" i="2" l="1"/>
  <c r="E19" i="2" s="1"/>
  <c r="E28" i="2"/>
  <c r="G28" i="2" s="1"/>
  <c r="F6" i="5" s="1"/>
  <c r="F19" i="3"/>
  <c r="F21" i="3" s="1"/>
  <c r="F29" i="3" s="1"/>
  <c r="G8" i="4"/>
  <c r="E21" i="3"/>
  <c r="G21" i="3" s="1"/>
  <c r="E28" i="3"/>
  <c r="G28" i="3" s="1"/>
  <c r="G6" i="5" s="1"/>
  <c r="F28" i="2"/>
  <c r="F6" i="4" s="1"/>
  <c r="F8" i="4" s="1"/>
  <c r="E21" i="2"/>
  <c r="F20" i="2"/>
  <c r="F18" i="2"/>
  <c r="F21" i="2" s="1"/>
  <c r="G29" i="3" l="1"/>
  <c r="G5" i="5"/>
  <c r="G8" i="5" s="1"/>
  <c r="G12" i="5" s="1"/>
  <c r="E29" i="2"/>
  <c r="G21" i="2"/>
  <c r="F29" i="2"/>
  <c r="H29" i="2" s="1"/>
  <c r="E29" i="3"/>
  <c r="B23" i="1"/>
  <c r="B16" i="1"/>
  <c r="F8" i="5" l="1"/>
  <c r="F12" i="5" s="1"/>
  <c r="F5" i="5"/>
  <c r="G29" i="2"/>
  <c r="H29" i="3"/>
  <c r="F17" i="1"/>
  <c r="F9" i="1"/>
  <c r="F27" i="1" s="1"/>
  <c r="E9" i="1"/>
  <c r="E27" i="1" s="1"/>
  <c r="F8" i="1"/>
  <c r="F26" i="1" s="1"/>
  <c r="E8" i="1"/>
  <c r="E26" i="1" s="1"/>
  <c r="F7" i="1"/>
  <c r="F25" i="1" s="1"/>
  <c r="E7" i="1"/>
  <c r="E25" i="1" s="1"/>
  <c r="F6" i="1"/>
  <c r="F24" i="1" s="1"/>
  <c r="E6" i="1"/>
  <c r="E24" i="1" s="1"/>
  <c r="F5" i="1"/>
  <c r="F20" i="1" s="1"/>
  <c r="F4" i="1"/>
  <c r="F19" i="1" s="1"/>
  <c r="E4" i="1"/>
  <c r="E19" i="1" s="1"/>
  <c r="F3" i="1"/>
  <c r="E2" i="1"/>
  <c r="E17" i="1" s="1"/>
  <c r="E3" i="1" l="1"/>
  <c r="E18" i="1" s="1"/>
  <c r="F18" i="1"/>
  <c r="E28" i="1"/>
  <c r="G28" i="1" s="1"/>
  <c r="E6" i="5" s="1"/>
  <c r="F28" i="1"/>
  <c r="E6" i="4" s="1"/>
  <c r="E8" i="4" s="1"/>
  <c r="E5" i="1"/>
  <c r="E20" i="1" s="1"/>
  <c r="E21" i="1" s="1"/>
  <c r="G21" i="1" s="1"/>
  <c r="F21" i="1"/>
  <c r="F29" i="1" s="1"/>
  <c r="E5" i="5" l="1"/>
  <c r="G29" i="1"/>
  <c r="E29" i="1"/>
  <c r="E8" i="5"/>
  <c r="E12" i="5" s="1"/>
  <c r="H29" i="1" l="1"/>
</calcChain>
</file>

<file path=xl/sharedStrings.xml><?xml version="1.0" encoding="utf-8"?>
<sst xmlns="http://schemas.openxmlformats.org/spreadsheetml/2006/main" count="136" uniqueCount="36">
  <si>
    <t>jednostki podlegajace obowiazkowi rejestracji o długości do 15 m</t>
  </si>
  <si>
    <t>jednostki podlegajace obowiazkowi rejestracji o długości powyżej 15 m</t>
  </si>
  <si>
    <t>liczba jachtów</t>
  </si>
  <si>
    <t xml:space="preserve">rejestracja </t>
  </si>
  <si>
    <t>potwierdzenie ważności</t>
  </si>
  <si>
    <t>razem:</t>
  </si>
  <si>
    <t>należność budżetu państwa</t>
  </si>
  <si>
    <t>jednostki podlegajace obowiazkowi rejestracji o długości do 15 m i jednostki niepodlegające obowiązkowi rejestracji o długości do 7,5 m</t>
  </si>
  <si>
    <t>opłata za rozpatrzenie wniosku o rejestrację</t>
  </si>
  <si>
    <t>opłata za rozpatzrenie wniosku o potwierdzenie wazności dokumentu</t>
  </si>
  <si>
    <t>jednostki niestanowiące polskiej własności o długości powyżej 7,5 m i poniżej bądź równej 15 m</t>
  </si>
  <si>
    <t>jednostki niestanowiące polskiej własności o długości powyżej 15 m</t>
  </si>
  <si>
    <t>zakładana liczba nowych rejestracji w danym roku</t>
  </si>
  <si>
    <t>zakładana liczba potwierdzeń ważności dokumentu w danym roku</t>
  </si>
  <si>
    <t>budżet</t>
  </si>
  <si>
    <t xml:space="preserve">obecnie </t>
  </si>
  <si>
    <t>stawka</t>
  </si>
  <si>
    <t>przychód z nowych rejestracji</t>
  </si>
  <si>
    <t>przychód z potwierdzania aktualności danych</t>
  </si>
  <si>
    <t>nowe stawki 1 rok</t>
  </si>
  <si>
    <t>nowe stawki 2 rok</t>
  </si>
  <si>
    <t>nowe stawki 3 rok</t>
  </si>
  <si>
    <t>RAZEM</t>
  </si>
  <si>
    <t>uwagi</t>
  </si>
  <si>
    <t>JST</t>
  </si>
  <si>
    <t>Obecnie jednostkowy koszt JST nie przekracza 30zł (20zł koszt produkcji dokumentu, 10zł koszt dostawy paczki dokumentów - koszt jest taki sam zarówno dla jednego jak i dla kilku, czy kilkunastu wysyłanych w jednej przesyłce dokumentów); do szacunków przyjęto jednostkowy koszt  w wysokości 50zł</t>
  </si>
  <si>
    <t xml:space="preserve">Obecnie jednostkowy przychód JST wynosi 70zł (80zł opłata rejestracyjna minus 10 zł dochód budżetu); szacowany przychód przyjęto w wartościach wyliczonych w arkuszach rok 1, rok 2 i rok 3 </t>
  </si>
  <si>
    <t>szacowane koszty JST</t>
  </si>
  <si>
    <t>przychód OR</t>
  </si>
  <si>
    <t xml:space="preserve"> stawki 
 OR</t>
  </si>
  <si>
    <t>przychód JST</t>
  </si>
  <si>
    <t xml:space="preserve"> stawki
 OR</t>
  </si>
  <si>
    <t>stawki
 OR</t>
  </si>
  <si>
    <t>razem przychód z rejestracji</t>
  </si>
  <si>
    <t xml:space="preserve">razem przychód z aktualizacji  </t>
  </si>
  <si>
    <r>
      <rPr>
        <sz val="11"/>
        <color rgb="FFFF0000"/>
        <rFont val="Calibri"/>
        <family val="2"/>
        <charset val="238"/>
        <scheme val="minor"/>
      </rPr>
      <t>komórka C3</t>
    </r>
    <r>
      <rPr>
        <sz val="11"/>
        <color theme="1"/>
        <rFont val="Calibri"/>
        <family val="2"/>
        <charset val="238"/>
        <scheme val="minor"/>
      </rPr>
      <t xml:space="preserve"> - Do obliczeń przyjęto liczbę 13 332 jednostek rejestrowanych rocznie przez JST.  Z liczby 20 000 rocznie rejestrowanych jachtów, ok. 2/3 jednostek rejestrują JST, ok. 1/3 rejestrują Polskie Związki Sportowe.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</si>
</sst>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zł&quot;;[Red]\-#,##0\ &quot;zł&quot;"/>
    <numFmt numFmtId="164" formatCode="#,##0\ &quot;zł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1" xfId="0" applyBorder="1"/>
    <xf numFmtId="49" fontId="2" fillId="0" borderId="1" xfId="0" applyNumberFormat="1" applyFont="1" applyBorder="1" applyAlignment="1">
      <alignment horizontal="center" vertical="center" wrapText="1"/>
    </xf>
    <xf numFmtId="164" fontId="0" fillId="2" borderId="1" xfId="0" applyNumberFormat="1" applyFill="1" applyBorder="1"/>
    <xf numFmtId="164" fontId="0" fillId="0" borderId="1" xfId="0" applyNumberFormat="1" applyBorder="1"/>
    <xf numFmtId="164" fontId="0" fillId="4" borderId="1" xfId="0" applyNumberFormat="1" applyFill="1" applyBorder="1"/>
    <xf numFmtId="164" fontId="0" fillId="5" borderId="1" xfId="0" applyNumberFormat="1" applyFill="1" applyBorder="1"/>
    <xf numFmtId="164" fontId="0" fillId="6" borderId="1" xfId="0" applyNumberFormat="1" applyFill="1" applyBorder="1"/>
    <xf numFmtId="0" fontId="0" fillId="0" borderId="5" xfId="0" applyBorder="1"/>
    <xf numFmtId="49" fontId="2" fillId="0" borderId="6" xfId="0" applyNumberFormat="1" applyFont="1" applyBorder="1" applyAlignment="1">
      <alignment horizontal="center" vertical="center" wrapText="1"/>
    </xf>
    <xf numFmtId="0" fontId="1" fillId="3" borderId="9" xfId="0" applyFont="1" applyFill="1" applyBorder="1"/>
    <xf numFmtId="0" fontId="1" fillId="3" borderId="1" xfId="0" applyFont="1" applyFill="1" applyBorder="1"/>
    <xf numFmtId="49" fontId="0" fillId="2" borderId="9" xfId="0" applyNumberFormat="1" applyFill="1" applyBorder="1"/>
    <xf numFmtId="0" fontId="0" fillId="3" borderId="1" xfId="0" applyFill="1" applyBorder="1"/>
    <xf numFmtId="49" fontId="0" fillId="5" borderId="9" xfId="0" applyNumberFormat="1" applyFill="1" applyBorder="1"/>
    <xf numFmtId="164" fontId="0" fillId="0" borderId="0" xfId="0" applyNumberFormat="1"/>
    <xf numFmtId="0" fontId="0" fillId="0" borderId="18" xfId="0" applyBorder="1"/>
    <xf numFmtId="0" fontId="2" fillId="0" borderId="1" xfId="0" applyFont="1" applyBorder="1"/>
    <xf numFmtId="164" fontId="2" fillId="0" borderId="1" xfId="0" applyNumberFormat="1" applyFont="1" applyBorder="1"/>
    <xf numFmtId="0" fontId="0" fillId="0" borderId="19" xfId="0" applyBorder="1"/>
    <xf numFmtId="0" fontId="0" fillId="0" borderId="20" xfId="0" applyBorder="1"/>
    <xf numFmtId="49" fontId="0" fillId="2" borderId="1" xfId="0" applyNumberFormat="1" applyFill="1" applyBorder="1" applyAlignment="1">
      <alignment wrapText="1"/>
    </xf>
    <xf numFmtId="49" fontId="0" fillId="4" borderId="1" xfId="0" applyNumberFormat="1" applyFill="1" applyBorder="1" applyAlignment="1">
      <alignment wrapText="1"/>
    </xf>
    <xf numFmtId="49" fontId="0" fillId="5" borderId="1" xfId="0" applyNumberFormat="1" applyFill="1" applyBorder="1" applyAlignment="1">
      <alignment wrapText="1"/>
    </xf>
    <xf numFmtId="49" fontId="0" fillId="6" borderId="1" xfId="0" applyNumberFormat="1" applyFill="1" applyBorder="1" applyAlignment="1">
      <alignment wrapText="1"/>
    </xf>
    <xf numFmtId="0" fontId="0" fillId="0" borderId="0" xfId="0" applyAlignment="1">
      <alignment wrapText="1"/>
    </xf>
    <xf numFmtId="49" fontId="2" fillId="0" borderId="7" xfId="0" applyNumberFormat="1" applyFont="1" applyBorder="1" applyAlignment="1">
      <alignment horizontal="center" vertical="center" wrapText="1"/>
    </xf>
    <xf numFmtId="49" fontId="1" fillId="3" borderId="9" xfId="0" applyNumberFormat="1" applyFont="1" applyFill="1" applyBorder="1"/>
    <xf numFmtId="3" fontId="0" fillId="0" borderId="0" xfId="0" applyNumberFormat="1"/>
    <xf numFmtId="49" fontId="0" fillId="3" borderId="12" xfId="0" applyNumberFormat="1" applyFill="1" applyBorder="1" applyAlignment="1">
      <alignment wrapText="1"/>
    </xf>
    <xf numFmtId="164" fontId="2" fillId="0" borderId="2" xfId="0" applyNumberFormat="1" applyFont="1" applyBorder="1"/>
    <xf numFmtId="164" fontId="3" fillId="0" borderId="1" xfId="0" applyNumberFormat="1" applyFont="1" applyBorder="1"/>
    <xf numFmtId="164" fontId="4" fillId="0" borderId="20" xfId="0" applyNumberFormat="1" applyFont="1" applyBorder="1"/>
    <xf numFmtId="6" fontId="0" fillId="0" borderId="0" xfId="0" applyNumberFormat="1"/>
    <xf numFmtId="49" fontId="0" fillId="0" borderId="0" xfId="0" applyNumberFormat="1" applyAlignment="1">
      <alignment wrapText="1"/>
    </xf>
    <xf numFmtId="49" fontId="3" fillId="0" borderId="0" xfId="0" applyNumberFormat="1" applyFont="1" applyAlignment="1">
      <alignment wrapText="1"/>
    </xf>
    <xf numFmtId="0" fontId="3" fillId="0" borderId="0" xfId="0" applyFont="1"/>
    <xf numFmtId="6" fontId="3" fillId="0" borderId="0" xfId="0" applyNumberFormat="1" applyFont="1"/>
    <xf numFmtId="164" fontId="3" fillId="0" borderId="0" xfId="0" applyNumberFormat="1" applyFont="1"/>
    <xf numFmtId="164" fontId="1" fillId="0" borderId="0" xfId="0" applyNumberFormat="1" applyFont="1"/>
    <xf numFmtId="49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164" fontId="2" fillId="0" borderId="0" xfId="0" applyNumberFormat="1" applyFont="1"/>
    <xf numFmtId="164" fontId="0" fillId="0" borderId="10" xfId="0" applyNumberFormat="1" applyBorder="1"/>
    <xf numFmtId="164" fontId="2" fillId="0" borderId="10" xfId="0" applyNumberFormat="1" applyFont="1" applyBorder="1"/>
    <xf numFmtId="164" fontId="2" fillId="0" borderId="13" xfId="0" applyNumberFormat="1" applyFont="1" applyBorder="1"/>
    <xf numFmtId="164" fontId="3" fillId="0" borderId="10" xfId="0" applyNumberFormat="1" applyFont="1" applyBorder="1"/>
    <xf numFmtId="164" fontId="0" fillId="0" borderId="21" xfId="0" applyNumberFormat="1" applyBorder="1"/>
    <xf numFmtId="164" fontId="4" fillId="0" borderId="24" xfId="0" applyNumberFormat="1" applyFont="1" applyBorder="1"/>
    <xf numFmtId="164" fontId="4" fillId="0" borderId="26" xfId="0" applyNumberFormat="1" applyFont="1" applyBorder="1"/>
    <xf numFmtId="164" fontId="4" fillId="0" borderId="27" xfId="0" applyNumberFormat="1" applyFont="1" applyBorder="1"/>
    <xf numFmtId="49" fontId="2" fillId="0" borderId="31" xfId="0" applyNumberFormat="1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wrapText="1"/>
    </xf>
    <xf numFmtId="164" fontId="4" fillId="0" borderId="24" xfId="0" applyNumberFormat="1" applyFont="1" applyBorder="1" applyAlignment="1">
      <alignment horizontal="right"/>
    </xf>
    <xf numFmtId="49" fontId="0" fillId="0" borderId="0" xfId="0" applyNumberFormat="1" applyAlignment="1">
      <alignment horizontal="center" wrapText="1"/>
    </xf>
    <xf numFmtId="49" fontId="0" fillId="0" borderId="1" xfId="0" applyNumberFormat="1" applyBorder="1" applyAlignment="1">
      <alignment wrapText="1"/>
    </xf>
    <xf numFmtId="49" fontId="0" fillId="9" borderId="1" xfId="0" applyNumberFormat="1" applyFill="1" applyBorder="1" applyAlignment="1">
      <alignment wrapText="1"/>
    </xf>
    <xf numFmtId="0" fontId="0" fillId="9" borderId="1" xfId="0" applyFill="1" applyBorder="1"/>
    <xf numFmtId="49" fontId="0" fillId="10" borderId="1" xfId="0" applyNumberFormat="1" applyFill="1" applyBorder="1" applyAlignment="1">
      <alignment wrapText="1"/>
    </xf>
    <xf numFmtId="0" fontId="0" fillId="10" borderId="1" xfId="0" applyFill="1" applyBorder="1"/>
    <xf numFmtId="6" fontId="0" fillId="10" borderId="1" xfId="0" applyNumberFormat="1" applyFill="1" applyBorder="1"/>
    <xf numFmtId="164" fontId="0" fillId="10" borderId="1" xfId="0" applyNumberFormat="1" applyFill="1" applyBorder="1"/>
    <xf numFmtId="49" fontId="0" fillId="7" borderId="1" xfId="0" applyNumberFormat="1" applyFill="1" applyBorder="1" applyAlignment="1">
      <alignment wrapText="1"/>
    </xf>
    <xf numFmtId="0" fontId="0" fillId="7" borderId="1" xfId="0" applyFill="1" applyBorder="1"/>
    <xf numFmtId="6" fontId="0" fillId="7" borderId="1" xfId="0" applyNumberFormat="1" applyFill="1" applyBorder="1"/>
    <xf numFmtId="164" fontId="0" fillId="7" borderId="1" xfId="0" applyNumberFormat="1" applyFill="1" applyBorder="1"/>
    <xf numFmtId="49" fontId="0" fillId="8" borderId="1" xfId="0" applyNumberFormat="1" applyFill="1" applyBorder="1" applyAlignment="1">
      <alignment wrapText="1"/>
    </xf>
    <xf numFmtId="0" fontId="0" fillId="8" borderId="1" xfId="0" applyFill="1" applyBorder="1"/>
    <xf numFmtId="164" fontId="0" fillId="8" borderId="1" xfId="0" applyNumberFormat="1" applyFill="1" applyBorder="1"/>
    <xf numFmtId="3" fontId="0" fillId="9" borderId="1" xfId="0" applyNumberFormat="1" applyFill="1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0" fontId="0" fillId="0" borderId="30" xfId="0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3" borderId="15" xfId="0" applyNumberFormat="1" applyFill="1" applyBorder="1" applyAlignment="1">
      <alignment horizontal="center"/>
    </xf>
    <xf numFmtId="164" fontId="0" fillId="3" borderId="16" xfId="0" applyNumberFormat="1" applyFill="1" applyBorder="1" applyAlignment="1">
      <alignment horizontal="center"/>
    </xf>
    <xf numFmtId="164" fontId="0" fillId="3" borderId="17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164" fontId="2" fillId="0" borderId="25" xfId="0" applyNumberFormat="1" applyFont="1" applyBorder="1" applyAlignment="1">
      <alignment horizontal="center"/>
    </xf>
    <xf numFmtId="164" fontId="2" fillId="0" borderId="22" xfId="0" applyNumberFormat="1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CE322-8BD8-4562-BE58-797C085EE025}">
  <dimension ref="A1:O31"/>
  <sheetViews>
    <sheetView topLeftCell="A2" workbookViewId="0">
      <selection activeCell="B19" sqref="B19"/>
    </sheetView>
  </sheetViews>
  <sheetFormatPr defaultRowHeight="15" x14ac:dyDescent="0.25"/>
  <cols>
    <col min="1" max="1" width="97.42578125" customWidth="1"/>
    <col min="3" max="3" width="14.28515625" customWidth="1"/>
    <col min="4" max="4" width="14" customWidth="1"/>
    <col min="5" max="5" width="16.7109375" customWidth="1"/>
    <col min="6" max="6" width="13.42578125" customWidth="1"/>
    <col min="7" max="7" width="18.28515625" customWidth="1"/>
    <col min="8" max="8" width="14.85546875" customWidth="1"/>
    <col min="15" max="15" width="10.85546875" customWidth="1"/>
  </cols>
  <sheetData>
    <row r="1" spans="1:15" ht="90" x14ac:dyDescent="0.25">
      <c r="A1" s="1"/>
      <c r="B1" s="1"/>
      <c r="C1" s="2" t="s">
        <v>8</v>
      </c>
      <c r="D1" s="2" t="s">
        <v>9</v>
      </c>
      <c r="E1" s="2" t="s">
        <v>29</v>
      </c>
      <c r="F1" s="2" t="s">
        <v>6</v>
      </c>
    </row>
    <row r="2" spans="1:15" ht="30" x14ac:dyDescent="0.25">
      <c r="A2" s="21" t="s">
        <v>7</v>
      </c>
      <c r="B2" s="83"/>
      <c r="C2" s="3">
        <v>200</v>
      </c>
      <c r="D2" s="86"/>
      <c r="E2" s="4">
        <f>C2-F2</f>
        <v>190</v>
      </c>
      <c r="F2" s="4">
        <v>10</v>
      </c>
    </row>
    <row r="3" spans="1:15" x14ac:dyDescent="0.25">
      <c r="A3" s="21" t="s">
        <v>1</v>
      </c>
      <c r="B3" s="84"/>
      <c r="C3" s="3">
        <v>400</v>
      </c>
      <c r="D3" s="87"/>
      <c r="E3" s="4">
        <f t="shared" ref="E3:E5" si="0">C3-F3</f>
        <v>390</v>
      </c>
      <c r="F3" s="4">
        <f>F2</f>
        <v>10</v>
      </c>
      <c r="O3" s="28"/>
    </row>
    <row r="4" spans="1:15" x14ac:dyDescent="0.25">
      <c r="A4" s="22" t="s">
        <v>10</v>
      </c>
      <c r="B4" s="84"/>
      <c r="C4" s="5">
        <v>2000</v>
      </c>
      <c r="D4" s="87"/>
      <c r="E4" s="4">
        <f t="shared" si="0"/>
        <v>1990</v>
      </c>
      <c r="F4" s="4">
        <f>F2</f>
        <v>10</v>
      </c>
      <c r="O4" s="28"/>
    </row>
    <row r="5" spans="1:15" x14ac:dyDescent="0.25">
      <c r="A5" s="22" t="s">
        <v>11</v>
      </c>
      <c r="B5" s="84"/>
      <c r="C5" s="5">
        <v>3000</v>
      </c>
      <c r="D5" s="88"/>
      <c r="E5" s="4">
        <f t="shared" si="0"/>
        <v>2990</v>
      </c>
      <c r="F5" s="4">
        <f>F2</f>
        <v>10</v>
      </c>
    </row>
    <row r="6" spans="1:15" ht="30" x14ac:dyDescent="0.25">
      <c r="A6" s="23" t="s">
        <v>7</v>
      </c>
      <c r="B6" s="84"/>
      <c r="C6" s="86"/>
      <c r="D6" s="6">
        <v>100</v>
      </c>
      <c r="E6" s="4">
        <f>D6*50%</f>
        <v>50</v>
      </c>
      <c r="F6" s="4">
        <f>D6*50%</f>
        <v>50</v>
      </c>
    </row>
    <row r="7" spans="1:15" x14ac:dyDescent="0.25">
      <c r="A7" s="23" t="s">
        <v>1</v>
      </c>
      <c r="B7" s="84"/>
      <c r="C7" s="87"/>
      <c r="D7" s="6">
        <v>200</v>
      </c>
      <c r="E7" s="4">
        <f t="shared" ref="E7:E9" si="1">D7*50%</f>
        <v>100</v>
      </c>
      <c r="F7" s="4">
        <f t="shared" ref="F7:F9" si="2">D7*50%</f>
        <v>100</v>
      </c>
    </row>
    <row r="8" spans="1:15" x14ac:dyDescent="0.25">
      <c r="A8" s="24" t="s">
        <v>10</v>
      </c>
      <c r="B8" s="84"/>
      <c r="C8" s="87"/>
      <c r="D8" s="7">
        <v>1000</v>
      </c>
      <c r="E8" s="4">
        <f t="shared" si="1"/>
        <v>500</v>
      </c>
      <c r="F8" s="4">
        <f t="shared" si="2"/>
        <v>500</v>
      </c>
    </row>
    <row r="9" spans="1:15" x14ac:dyDescent="0.25">
      <c r="A9" s="24" t="s">
        <v>11</v>
      </c>
      <c r="B9" s="85"/>
      <c r="C9" s="88"/>
      <c r="D9" s="7">
        <v>1500</v>
      </c>
      <c r="E9" s="4">
        <f t="shared" si="1"/>
        <v>750</v>
      </c>
      <c r="F9" s="4">
        <f t="shared" si="2"/>
        <v>750</v>
      </c>
    </row>
    <row r="10" spans="1:15" x14ac:dyDescent="0.25">
      <c r="A10" s="25"/>
    </row>
    <row r="14" spans="1:15" ht="15.75" thickBot="1" x14ac:dyDescent="0.3"/>
    <row r="15" spans="1:15" ht="45" x14ac:dyDescent="0.25">
      <c r="A15" s="8"/>
      <c r="B15" s="9" t="s">
        <v>2</v>
      </c>
      <c r="C15" s="89"/>
      <c r="D15" s="90"/>
      <c r="E15" s="9" t="s">
        <v>28</v>
      </c>
      <c r="F15" s="26" t="s">
        <v>6</v>
      </c>
      <c r="G15" s="51" t="s">
        <v>30</v>
      </c>
    </row>
    <row r="16" spans="1:15" x14ac:dyDescent="0.25">
      <c r="A16" s="10" t="s">
        <v>12</v>
      </c>
      <c r="B16" s="11">
        <f>SUM(B17:B20)</f>
        <v>13500</v>
      </c>
      <c r="C16" s="91"/>
      <c r="D16" s="92"/>
      <c r="E16" s="92"/>
      <c r="F16" s="92"/>
      <c r="G16" s="71"/>
    </row>
    <row r="17" spans="1:12" x14ac:dyDescent="0.25">
      <c r="A17" s="12" t="s">
        <v>0</v>
      </c>
      <c r="B17" s="13">
        <v>12300</v>
      </c>
      <c r="C17" s="78"/>
      <c r="D17" s="79"/>
      <c r="E17" s="4">
        <f t="shared" ref="E17:E20" si="3">B17*E2</f>
        <v>2337000</v>
      </c>
      <c r="F17" s="43">
        <f t="shared" ref="F17:F20" si="4">B17*F2</f>
        <v>123000</v>
      </c>
      <c r="G17" s="72"/>
      <c r="H17" t="s">
        <v>3</v>
      </c>
    </row>
    <row r="18" spans="1:12" x14ac:dyDescent="0.25">
      <c r="A18" s="12" t="s">
        <v>1</v>
      </c>
      <c r="B18" s="13">
        <v>60</v>
      </c>
      <c r="C18" s="80"/>
      <c r="D18" s="81"/>
      <c r="E18" s="4">
        <f t="shared" si="3"/>
        <v>23400</v>
      </c>
      <c r="F18" s="43">
        <f t="shared" si="4"/>
        <v>600</v>
      </c>
      <c r="G18" s="72"/>
      <c r="H18" t="s">
        <v>3</v>
      </c>
    </row>
    <row r="19" spans="1:12" x14ac:dyDescent="0.25">
      <c r="A19" s="22" t="s">
        <v>10</v>
      </c>
      <c r="B19" s="13">
        <v>1110</v>
      </c>
      <c r="C19" s="80"/>
      <c r="D19" s="81"/>
      <c r="E19" s="4">
        <f t="shared" si="3"/>
        <v>2208900</v>
      </c>
      <c r="F19" s="43">
        <f t="shared" si="4"/>
        <v>11100</v>
      </c>
      <c r="G19" s="72"/>
      <c r="H19" t="s">
        <v>3</v>
      </c>
    </row>
    <row r="20" spans="1:12" x14ac:dyDescent="0.25">
      <c r="A20" s="22" t="s">
        <v>11</v>
      </c>
      <c r="B20" s="13">
        <v>30</v>
      </c>
      <c r="C20" s="80"/>
      <c r="D20" s="81"/>
      <c r="E20" s="4">
        <f t="shared" si="3"/>
        <v>89700</v>
      </c>
      <c r="F20" s="43">
        <f t="shared" si="4"/>
        <v>300</v>
      </c>
      <c r="G20" s="73"/>
      <c r="H20" t="s">
        <v>3</v>
      </c>
    </row>
    <row r="21" spans="1:12" x14ac:dyDescent="0.25">
      <c r="A21" s="53" t="s">
        <v>33</v>
      </c>
      <c r="B21" s="13"/>
      <c r="C21" s="80"/>
      <c r="D21" s="81"/>
      <c r="E21" s="18">
        <f>SUM(E17:E20)</f>
        <v>4659000</v>
      </c>
      <c r="F21" s="44">
        <f>SUM(F17:F20)</f>
        <v>135000</v>
      </c>
      <c r="G21" s="49">
        <f>E21*66.66%</f>
        <v>3105689.4</v>
      </c>
      <c r="H21" s="39"/>
      <c r="I21" s="39"/>
    </row>
    <row r="22" spans="1:12" x14ac:dyDescent="0.25">
      <c r="A22" s="29"/>
      <c r="B22" s="13"/>
      <c r="C22" s="80"/>
      <c r="D22" s="81"/>
      <c r="E22" s="4"/>
      <c r="F22" s="43"/>
      <c r="G22" s="74"/>
    </row>
    <row r="23" spans="1:12" x14ac:dyDescent="0.25">
      <c r="A23" s="27" t="s">
        <v>13</v>
      </c>
      <c r="B23" s="11">
        <f>SUM(B24:B27)</f>
        <v>39500</v>
      </c>
      <c r="C23" s="80"/>
      <c r="D23" s="81"/>
      <c r="E23" s="4"/>
      <c r="F23" s="43"/>
      <c r="G23" s="75"/>
    </row>
    <row r="24" spans="1:12" x14ac:dyDescent="0.25">
      <c r="A24" s="14" t="s">
        <v>0</v>
      </c>
      <c r="B24" s="13">
        <v>35800</v>
      </c>
      <c r="C24" s="80"/>
      <c r="D24" s="81"/>
      <c r="E24" s="4">
        <f>B24*E6</f>
        <v>1790000</v>
      </c>
      <c r="F24" s="43">
        <f>B24*F6</f>
        <v>1790000</v>
      </c>
      <c r="G24" s="75"/>
      <c r="H24" t="s">
        <v>4</v>
      </c>
    </row>
    <row r="25" spans="1:12" x14ac:dyDescent="0.25">
      <c r="A25" s="14" t="s">
        <v>1</v>
      </c>
      <c r="B25" s="13">
        <v>200</v>
      </c>
      <c r="C25" s="80"/>
      <c r="D25" s="81"/>
      <c r="E25" s="4">
        <f>B25*E7</f>
        <v>20000</v>
      </c>
      <c r="F25" s="43">
        <f>B25*F7</f>
        <v>20000</v>
      </c>
      <c r="G25" s="75"/>
      <c r="H25" t="s">
        <v>4</v>
      </c>
    </row>
    <row r="26" spans="1:12" x14ac:dyDescent="0.25">
      <c r="A26" s="24" t="s">
        <v>10</v>
      </c>
      <c r="B26" s="13">
        <v>3400</v>
      </c>
      <c r="C26" s="80"/>
      <c r="D26" s="81"/>
      <c r="E26" s="4">
        <f>B26*E8</f>
        <v>1700000</v>
      </c>
      <c r="F26" s="43">
        <f>B26*F8</f>
        <v>1700000</v>
      </c>
      <c r="G26" s="75"/>
      <c r="H26" t="s">
        <v>4</v>
      </c>
    </row>
    <row r="27" spans="1:12" x14ac:dyDescent="0.25">
      <c r="A27" s="24" t="s">
        <v>11</v>
      </c>
      <c r="B27" s="13">
        <v>100</v>
      </c>
      <c r="C27" s="80"/>
      <c r="D27" s="81"/>
      <c r="E27" s="4">
        <f>B27*E9</f>
        <v>75000</v>
      </c>
      <c r="F27" s="43">
        <f>B27*F9</f>
        <v>75000</v>
      </c>
      <c r="G27" s="76"/>
      <c r="H27" t="s">
        <v>4</v>
      </c>
    </row>
    <row r="28" spans="1:12" x14ac:dyDescent="0.25">
      <c r="A28" s="53" t="s">
        <v>34</v>
      </c>
      <c r="B28" s="1"/>
      <c r="C28" s="82"/>
      <c r="D28" s="81"/>
      <c r="E28" s="30">
        <f>SUM(E24:E27)</f>
        <v>3585000</v>
      </c>
      <c r="F28" s="45">
        <f>SUM(F24:F27)</f>
        <v>3585000</v>
      </c>
      <c r="G28" s="50">
        <f>E28*66.66%</f>
        <v>2389761</v>
      </c>
      <c r="H28" s="39"/>
      <c r="I28" s="39"/>
      <c r="J28" s="15"/>
      <c r="K28" s="15"/>
      <c r="L28" s="15"/>
    </row>
    <row r="29" spans="1:12" x14ac:dyDescent="0.25">
      <c r="A29" s="16"/>
      <c r="D29" s="17" t="s">
        <v>5</v>
      </c>
      <c r="E29" s="31">
        <f>E21+E28</f>
        <v>8244000</v>
      </c>
      <c r="F29" s="46">
        <f>F21+F28</f>
        <v>3720000</v>
      </c>
      <c r="G29" s="49">
        <f>G21+G28</f>
        <v>5495450.4000000004</v>
      </c>
      <c r="H29" s="42">
        <f>F29+E29</f>
        <v>11964000</v>
      </c>
      <c r="I29" s="15"/>
      <c r="J29" s="15"/>
      <c r="K29" s="15"/>
      <c r="L29" s="15"/>
    </row>
    <row r="30" spans="1:12" x14ac:dyDescent="0.25">
      <c r="A30" s="16"/>
      <c r="G30" s="72"/>
    </row>
    <row r="31" spans="1:12" ht="15.75" thickBot="1" x14ac:dyDescent="0.3">
      <c r="A31" s="19"/>
      <c r="B31" s="20"/>
      <c r="C31" s="20"/>
      <c r="D31" s="20"/>
      <c r="E31" s="32"/>
      <c r="F31" s="20"/>
      <c r="G31" s="77"/>
      <c r="H31" s="15"/>
    </row>
  </sheetData>
  <mergeCells count="9">
    <mergeCell ref="G16:G20"/>
    <mergeCell ref="G22:G27"/>
    <mergeCell ref="G30:G31"/>
    <mergeCell ref="C17:D28"/>
    <mergeCell ref="B2:B9"/>
    <mergeCell ref="D2:D5"/>
    <mergeCell ref="C6:C9"/>
    <mergeCell ref="C15:D15"/>
    <mergeCell ref="C16:F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33090-6E4A-4613-AB45-A59F211A33CF}">
  <dimension ref="A1:O31"/>
  <sheetViews>
    <sheetView topLeftCell="A7" workbookViewId="0">
      <selection activeCell="G21" sqref="G21"/>
    </sheetView>
  </sheetViews>
  <sheetFormatPr defaultRowHeight="15" x14ac:dyDescent="0.25"/>
  <cols>
    <col min="1" max="1" width="97.42578125" customWidth="1"/>
    <col min="3" max="3" width="14.28515625" customWidth="1"/>
    <col min="4" max="4" width="14" customWidth="1"/>
    <col min="5" max="5" width="16.7109375" customWidth="1"/>
    <col min="6" max="6" width="13.42578125" customWidth="1"/>
    <col min="7" max="7" width="18.28515625" customWidth="1"/>
    <col min="8" max="8" width="14.85546875" customWidth="1"/>
    <col min="15" max="15" width="10.85546875" customWidth="1"/>
  </cols>
  <sheetData>
    <row r="1" spans="1:15" ht="90" x14ac:dyDescent="0.25">
      <c r="A1" s="1"/>
      <c r="B1" s="1"/>
      <c r="C1" s="2" t="s">
        <v>8</v>
      </c>
      <c r="D1" s="2" t="s">
        <v>9</v>
      </c>
      <c r="E1" s="2" t="s">
        <v>32</v>
      </c>
      <c r="F1" s="2" t="s">
        <v>6</v>
      </c>
    </row>
    <row r="2" spans="1:15" ht="30" x14ac:dyDescent="0.25">
      <c r="A2" s="21" t="s">
        <v>7</v>
      </c>
      <c r="B2" s="83"/>
      <c r="C2" s="3">
        <v>200</v>
      </c>
      <c r="D2" s="86"/>
      <c r="E2" s="4">
        <f>C2-F2</f>
        <v>190</v>
      </c>
      <c r="F2" s="4">
        <v>10</v>
      </c>
    </row>
    <row r="3" spans="1:15" x14ac:dyDescent="0.25">
      <c r="A3" s="21" t="s">
        <v>1</v>
      </c>
      <c r="B3" s="84"/>
      <c r="C3" s="3">
        <v>400</v>
      </c>
      <c r="D3" s="87"/>
      <c r="E3" s="4">
        <f t="shared" ref="E3:E5" si="0">C3-F3</f>
        <v>390</v>
      </c>
      <c r="F3" s="4">
        <f>F2</f>
        <v>10</v>
      </c>
      <c r="O3" s="28"/>
    </row>
    <row r="4" spans="1:15" x14ac:dyDescent="0.25">
      <c r="A4" s="22" t="s">
        <v>10</v>
      </c>
      <c r="B4" s="84"/>
      <c r="C4" s="5">
        <v>2000</v>
      </c>
      <c r="D4" s="87"/>
      <c r="E4" s="4">
        <f t="shared" si="0"/>
        <v>1990</v>
      </c>
      <c r="F4" s="4">
        <f>F2</f>
        <v>10</v>
      </c>
      <c r="O4" s="28"/>
    </row>
    <row r="5" spans="1:15" x14ac:dyDescent="0.25">
      <c r="A5" s="22" t="s">
        <v>11</v>
      </c>
      <c r="B5" s="84"/>
      <c r="C5" s="5">
        <v>3000</v>
      </c>
      <c r="D5" s="88"/>
      <c r="E5" s="4">
        <f t="shared" si="0"/>
        <v>2990</v>
      </c>
      <c r="F5" s="4">
        <f>F2</f>
        <v>10</v>
      </c>
    </row>
    <row r="6" spans="1:15" ht="30" x14ac:dyDescent="0.25">
      <c r="A6" s="23" t="s">
        <v>7</v>
      </c>
      <c r="B6" s="84"/>
      <c r="C6" s="86"/>
      <c r="D6" s="6">
        <v>100</v>
      </c>
      <c r="E6" s="4">
        <f>D6*50%</f>
        <v>50</v>
      </c>
      <c r="F6" s="4">
        <f>D6*50%</f>
        <v>50</v>
      </c>
    </row>
    <row r="7" spans="1:15" x14ac:dyDescent="0.25">
      <c r="A7" s="23" t="s">
        <v>1</v>
      </c>
      <c r="B7" s="84"/>
      <c r="C7" s="87"/>
      <c r="D7" s="6">
        <v>200</v>
      </c>
      <c r="E7" s="4">
        <f t="shared" ref="E7:E9" si="1">D7*50%</f>
        <v>100</v>
      </c>
      <c r="F7" s="4">
        <f t="shared" ref="F7:F9" si="2">D7*50%</f>
        <v>100</v>
      </c>
    </row>
    <row r="8" spans="1:15" x14ac:dyDescent="0.25">
      <c r="A8" s="24" t="s">
        <v>10</v>
      </c>
      <c r="B8" s="84"/>
      <c r="C8" s="87"/>
      <c r="D8" s="7">
        <v>1000</v>
      </c>
      <c r="E8" s="4">
        <f t="shared" si="1"/>
        <v>500</v>
      </c>
      <c r="F8" s="4">
        <f t="shared" si="2"/>
        <v>500</v>
      </c>
    </row>
    <row r="9" spans="1:15" x14ac:dyDescent="0.25">
      <c r="A9" s="24" t="s">
        <v>11</v>
      </c>
      <c r="B9" s="85"/>
      <c r="C9" s="88"/>
      <c r="D9" s="7">
        <v>1500</v>
      </c>
      <c r="E9" s="4">
        <f t="shared" si="1"/>
        <v>750</v>
      </c>
      <c r="F9" s="4">
        <f t="shared" si="2"/>
        <v>750</v>
      </c>
    </row>
    <row r="10" spans="1:15" x14ac:dyDescent="0.25">
      <c r="A10" s="25"/>
    </row>
    <row r="14" spans="1:15" ht="15.75" thickBot="1" x14ac:dyDescent="0.3"/>
    <row r="15" spans="1:15" ht="45" x14ac:dyDescent="0.25">
      <c r="A15" s="8"/>
      <c r="B15" s="9" t="s">
        <v>2</v>
      </c>
      <c r="C15" s="89"/>
      <c r="D15" s="90"/>
      <c r="E15" s="9" t="s">
        <v>28</v>
      </c>
      <c r="F15" s="26" t="s">
        <v>6</v>
      </c>
      <c r="G15" s="52" t="s">
        <v>30</v>
      </c>
    </row>
    <row r="16" spans="1:15" x14ac:dyDescent="0.25">
      <c r="A16" s="10" t="s">
        <v>12</v>
      </c>
      <c r="B16" s="11">
        <f>SUM(B17:B20)</f>
        <v>13500</v>
      </c>
      <c r="C16" s="91"/>
      <c r="D16" s="92"/>
      <c r="E16" s="92"/>
      <c r="F16" s="92"/>
      <c r="G16" s="93"/>
    </row>
    <row r="17" spans="1:12" x14ac:dyDescent="0.25">
      <c r="A17" s="12" t="s">
        <v>0</v>
      </c>
      <c r="B17" s="13">
        <v>12300</v>
      </c>
      <c r="C17" s="78"/>
      <c r="D17" s="79"/>
      <c r="E17" s="4">
        <f t="shared" ref="E17:E20" si="3">B17*E2</f>
        <v>2337000</v>
      </c>
      <c r="F17" s="43">
        <f t="shared" ref="F17:F20" si="4">B17*F2</f>
        <v>123000</v>
      </c>
      <c r="G17" s="94"/>
      <c r="H17" t="s">
        <v>3</v>
      </c>
    </row>
    <row r="18" spans="1:12" x14ac:dyDescent="0.25">
      <c r="A18" s="12" t="s">
        <v>1</v>
      </c>
      <c r="B18" s="13">
        <v>60</v>
      </c>
      <c r="C18" s="80"/>
      <c r="D18" s="81"/>
      <c r="E18" s="4">
        <f t="shared" si="3"/>
        <v>23400</v>
      </c>
      <c r="F18" s="43">
        <f t="shared" si="4"/>
        <v>600</v>
      </c>
      <c r="G18" s="94"/>
      <c r="H18" t="s">
        <v>3</v>
      </c>
    </row>
    <row r="19" spans="1:12" x14ac:dyDescent="0.25">
      <c r="A19" s="22" t="s">
        <v>10</v>
      </c>
      <c r="B19" s="13">
        <v>1110</v>
      </c>
      <c r="C19" s="80"/>
      <c r="D19" s="81"/>
      <c r="E19" s="4">
        <f t="shared" si="3"/>
        <v>2208900</v>
      </c>
      <c r="F19" s="43">
        <f t="shared" si="4"/>
        <v>11100</v>
      </c>
      <c r="G19" s="94"/>
      <c r="H19" t="s">
        <v>3</v>
      </c>
    </row>
    <row r="20" spans="1:12" x14ac:dyDescent="0.25">
      <c r="A20" s="22" t="s">
        <v>11</v>
      </c>
      <c r="B20" s="13">
        <v>30</v>
      </c>
      <c r="C20" s="80"/>
      <c r="D20" s="81"/>
      <c r="E20" s="4">
        <f t="shared" si="3"/>
        <v>89700</v>
      </c>
      <c r="F20" s="43">
        <f t="shared" si="4"/>
        <v>300</v>
      </c>
      <c r="G20" s="95"/>
      <c r="H20" t="s">
        <v>3</v>
      </c>
    </row>
    <row r="21" spans="1:12" x14ac:dyDescent="0.25">
      <c r="A21" s="53" t="s">
        <v>33</v>
      </c>
      <c r="B21" s="13"/>
      <c r="C21" s="80"/>
      <c r="D21" s="81"/>
      <c r="E21" s="18">
        <f>SUM(E17:E20)</f>
        <v>4659000</v>
      </c>
      <c r="F21" s="44">
        <f>SUM(F17:F20)</f>
        <v>135000</v>
      </c>
      <c r="G21" s="48">
        <f>E21*66.66%</f>
        <v>3105689.4</v>
      </c>
      <c r="H21" s="39"/>
      <c r="I21" s="39"/>
    </row>
    <row r="22" spans="1:12" x14ac:dyDescent="0.25">
      <c r="A22" s="29"/>
      <c r="B22" s="13"/>
      <c r="C22" s="80"/>
      <c r="D22" s="81"/>
      <c r="E22" s="4"/>
      <c r="F22" s="43"/>
      <c r="G22" s="47"/>
    </row>
    <row r="23" spans="1:12" x14ac:dyDescent="0.25">
      <c r="A23" s="27" t="s">
        <v>13</v>
      </c>
      <c r="B23" s="11">
        <f>SUM(B24:B27)</f>
        <v>26335</v>
      </c>
      <c r="C23" s="80"/>
      <c r="D23" s="81"/>
      <c r="E23" s="4"/>
      <c r="F23" s="43"/>
      <c r="G23" s="47"/>
    </row>
    <row r="24" spans="1:12" x14ac:dyDescent="0.25">
      <c r="A24" s="14" t="s">
        <v>0</v>
      </c>
      <c r="B24" s="13">
        <v>23300</v>
      </c>
      <c r="C24" s="80"/>
      <c r="D24" s="81"/>
      <c r="E24" s="4">
        <f>B24*E6</f>
        <v>1165000</v>
      </c>
      <c r="F24" s="43">
        <f>B24*F6</f>
        <v>1165000</v>
      </c>
      <c r="G24" s="47"/>
      <c r="H24" t="s">
        <v>4</v>
      </c>
    </row>
    <row r="25" spans="1:12" x14ac:dyDescent="0.25">
      <c r="A25" s="14" t="s">
        <v>1</v>
      </c>
      <c r="B25" s="13">
        <v>200</v>
      </c>
      <c r="C25" s="80"/>
      <c r="D25" s="81"/>
      <c r="E25" s="4">
        <f>B25*E7</f>
        <v>20000</v>
      </c>
      <c r="F25" s="43">
        <f>B25*F7</f>
        <v>20000</v>
      </c>
      <c r="G25" s="47"/>
      <c r="H25" t="s">
        <v>4</v>
      </c>
    </row>
    <row r="26" spans="1:12" x14ac:dyDescent="0.25">
      <c r="A26" s="24" t="s">
        <v>10</v>
      </c>
      <c r="B26" s="13">
        <v>2735</v>
      </c>
      <c r="C26" s="80"/>
      <c r="D26" s="81"/>
      <c r="E26" s="4">
        <f>B26*E8</f>
        <v>1367500</v>
      </c>
      <c r="F26" s="43">
        <f>B26*F8</f>
        <v>1367500</v>
      </c>
      <c r="G26" s="47"/>
      <c r="H26" t="s">
        <v>4</v>
      </c>
    </row>
    <row r="27" spans="1:12" x14ac:dyDescent="0.25">
      <c r="A27" s="24" t="s">
        <v>11</v>
      </c>
      <c r="B27" s="13">
        <v>100</v>
      </c>
      <c r="C27" s="80"/>
      <c r="D27" s="81"/>
      <c r="E27" s="4">
        <f>B27*E9</f>
        <v>75000</v>
      </c>
      <c r="F27" s="43">
        <f>B27*F9</f>
        <v>75000</v>
      </c>
      <c r="G27" s="47"/>
      <c r="H27" t="s">
        <v>4</v>
      </c>
    </row>
    <row r="28" spans="1:12" x14ac:dyDescent="0.25">
      <c r="A28" s="53" t="s">
        <v>34</v>
      </c>
      <c r="B28" s="1"/>
      <c r="C28" s="82"/>
      <c r="D28" s="81"/>
      <c r="E28" s="30">
        <f>SUM(E24:E27)</f>
        <v>2627500</v>
      </c>
      <c r="F28" s="45">
        <f>SUM(F24:F27)</f>
        <v>2627500</v>
      </c>
      <c r="G28" s="48">
        <f>E28*66.66%</f>
        <v>1751491.5</v>
      </c>
      <c r="H28" s="39"/>
      <c r="I28" s="39"/>
      <c r="J28" s="15"/>
      <c r="K28" s="15"/>
      <c r="L28" s="15"/>
    </row>
    <row r="29" spans="1:12" x14ac:dyDescent="0.25">
      <c r="A29" s="16"/>
      <c r="D29" s="17" t="s">
        <v>5</v>
      </c>
      <c r="E29" s="31">
        <f>E21+E28</f>
        <v>7286500</v>
      </c>
      <c r="F29" s="46">
        <f>F21+F28</f>
        <v>2762500</v>
      </c>
      <c r="G29" s="48">
        <f>G21+G28</f>
        <v>4857180.9000000004</v>
      </c>
      <c r="H29" s="42">
        <f>F29+E29</f>
        <v>10049000</v>
      </c>
      <c r="I29" s="15"/>
      <c r="J29" s="15"/>
      <c r="K29" s="15"/>
      <c r="L29" s="15"/>
    </row>
    <row r="30" spans="1:12" x14ac:dyDescent="0.25">
      <c r="A30" s="16"/>
      <c r="G30" s="93"/>
    </row>
    <row r="31" spans="1:12" ht="15.75" thickBot="1" x14ac:dyDescent="0.3">
      <c r="A31" s="19"/>
      <c r="B31" s="20"/>
      <c r="C31" s="20"/>
      <c r="D31" s="20"/>
      <c r="E31" s="32"/>
      <c r="F31" s="20"/>
      <c r="G31" s="96"/>
      <c r="H31" s="15"/>
    </row>
  </sheetData>
  <mergeCells count="8">
    <mergeCell ref="G16:G20"/>
    <mergeCell ref="G30:G31"/>
    <mergeCell ref="B2:B9"/>
    <mergeCell ref="D2:D5"/>
    <mergeCell ref="C6:C9"/>
    <mergeCell ref="C15:D15"/>
    <mergeCell ref="C16:F16"/>
    <mergeCell ref="C17:D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AC755-FE27-47AB-B24B-D3948EA25705}">
  <dimension ref="A1:O31"/>
  <sheetViews>
    <sheetView topLeftCell="A4" workbookViewId="0">
      <selection activeCell="A2" sqref="A2"/>
    </sheetView>
  </sheetViews>
  <sheetFormatPr defaultRowHeight="15" x14ac:dyDescent="0.25"/>
  <cols>
    <col min="1" max="1" width="97.42578125" customWidth="1"/>
    <col min="3" max="3" width="14.28515625" customWidth="1"/>
    <col min="4" max="4" width="14" customWidth="1"/>
    <col min="5" max="5" width="16.7109375" customWidth="1"/>
    <col min="6" max="6" width="13.42578125" customWidth="1"/>
    <col min="7" max="7" width="18.28515625" customWidth="1"/>
    <col min="8" max="8" width="14.85546875" customWidth="1"/>
    <col min="15" max="15" width="10.85546875" customWidth="1"/>
  </cols>
  <sheetData>
    <row r="1" spans="1:15" ht="90" x14ac:dyDescent="0.25">
      <c r="A1" s="1"/>
      <c r="B1" s="1"/>
      <c r="C1" s="2" t="s">
        <v>8</v>
      </c>
      <c r="D1" s="2" t="s">
        <v>9</v>
      </c>
      <c r="E1" s="2" t="s">
        <v>31</v>
      </c>
      <c r="F1" s="2" t="s">
        <v>6</v>
      </c>
    </row>
    <row r="2" spans="1:15" ht="30" x14ac:dyDescent="0.25">
      <c r="A2" s="21" t="s">
        <v>7</v>
      </c>
      <c r="B2" s="83"/>
      <c r="C2" s="3">
        <v>200</v>
      </c>
      <c r="D2" s="86"/>
      <c r="E2" s="4">
        <f>C2-F2</f>
        <v>190</v>
      </c>
      <c r="F2" s="4">
        <v>10</v>
      </c>
    </row>
    <row r="3" spans="1:15" x14ac:dyDescent="0.25">
      <c r="A3" s="21" t="s">
        <v>1</v>
      </c>
      <c r="B3" s="84"/>
      <c r="C3" s="3">
        <v>400</v>
      </c>
      <c r="D3" s="87"/>
      <c r="E3" s="4">
        <f t="shared" ref="E3:E5" si="0">C3-F3</f>
        <v>390</v>
      </c>
      <c r="F3" s="4">
        <f>F2</f>
        <v>10</v>
      </c>
      <c r="O3" s="28"/>
    </row>
    <row r="4" spans="1:15" x14ac:dyDescent="0.25">
      <c r="A4" s="22" t="s">
        <v>10</v>
      </c>
      <c r="B4" s="84"/>
      <c r="C4" s="5">
        <v>2000</v>
      </c>
      <c r="D4" s="87"/>
      <c r="E4" s="4">
        <f t="shared" si="0"/>
        <v>1990</v>
      </c>
      <c r="F4" s="4">
        <f>F2</f>
        <v>10</v>
      </c>
      <c r="O4" s="28"/>
    </row>
    <row r="5" spans="1:15" x14ac:dyDescent="0.25">
      <c r="A5" s="22" t="s">
        <v>11</v>
      </c>
      <c r="B5" s="84"/>
      <c r="C5" s="5">
        <v>3000</v>
      </c>
      <c r="D5" s="88"/>
      <c r="E5" s="4">
        <f t="shared" si="0"/>
        <v>2990</v>
      </c>
      <c r="F5" s="4">
        <f>F2</f>
        <v>10</v>
      </c>
    </row>
    <row r="6" spans="1:15" ht="30" x14ac:dyDescent="0.25">
      <c r="A6" s="23" t="s">
        <v>7</v>
      </c>
      <c r="B6" s="84"/>
      <c r="C6" s="86"/>
      <c r="D6" s="6">
        <v>100</v>
      </c>
      <c r="E6" s="4">
        <f>D6*50%</f>
        <v>50</v>
      </c>
      <c r="F6" s="4">
        <f>D6*50%</f>
        <v>50</v>
      </c>
    </row>
    <row r="7" spans="1:15" x14ac:dyDescent="0.25">
      <c r="A7" s="23" t="s">
        <v>1</v>
      </c>
      <c r="B7" s="84"/>
      <c r="C7" s="87"/>
      <c r="D7" s="6">
        <v>200</v>
      </c>
      <c r="E7" s="4">
        <f t="shared" ref="E7:E9" si="1">D7*50%</f>
        <v>100</v>
      </c>
      <c r="F7" s="4">
        <f t="shared" ref="F7:F9" si="2">D7*50%</f>
        <v>100</v>
      </c>
    </row>
    <row r="8" spans="1:15" x14ac:dyDescent="0.25">
      <c r="A8" s="24" t="s">
        <v>10</v>
      </c>
      <c r="B8" s="84"/>
      <c r="C8" s="87"/>
      <c r="D8" s="7">
        <v>1000</v>
      </c>
      <c r="E8" s="4">
        <f t="shared" si="1"/>
        <v>500</v>
      </c>
      <c r="F8" s="4">
        <f t="shared" si="2"/>
        <v>500</v>
      </c>
    </row>
    <row r="9" spans="1:15" x14ac:dyDescent="0.25">
      <c r="A9" s="24" t="s">
        <v>11</v>
      </c>
      <c r="B9" s="85"/>
      <c r="C9" s="88"/>
      <c r="D9" s="7">
        <v>1500</v>
      </c>
      <c r="E9" s="4">
        <f t="shared" si="1"/>
        <v>750</v>
      </c>
      <c r="F9" s="4">
        <f t="shared" si="2"/>
        <v>750</v>
      </c>
    </row>
    <row r="10" spans="1:15" x14ac:dyDescent="0.25">
      <c r="A10" s="25"/>
    </row>
    <row r="14" spans="1:15" ht="15.75" thickBot="1" x14ac:dyDescent="0.3"/>
    <row r="15" spans="1:15" ht="45" x14ac:dyDescent="0.25">
      <c r="A15" s="8"/>
      <c r="B15" s="9" t="s">
        <v>2</v>
      </c>
      <c r="C15" s="89"/>
      <c r="D15" s="90"/>
      <c r="E15" s="9" t="s">
        <v>28</v>
      </c>
      <c r="F15" s="26" t="s">
        <v>6</v>
      </c>
      <c r="G15" s="52" t="s">
        <v>30</v>
      </c>
    </row>
    <row r="16" spans="1:15" x14ac:dyDescent="0.25">
      <c r="A16" s="10" t="s">
        <v>12</v>
      </c>
      <c r="B16" s="11">
        <f>SUM(B17:B20)</f>
        <v>13500</v>
      </c>
      <c r="C16" s="91"/>
      <c r="D16" s="92"/>
      <c r="E16" s="92"/>
      <c r="F16" s="92"/>
      <c r="G16" s="93"/>
    </row>
    <row r="17" spans="1:12" x14ac:dyDescent="0.25">
      <c r="A17" s="12" t="s">
        <v>0</v>
      </c>
      <c r="B17" s="13">
        <v>12300</v>
      </c>
      <c r="C17" s="78"/>
      <c r="D17" s="79"/>
      <c r="E17" s="4">
        <f t="shared" ref="E17:E20" si="3">B17*E2</f>
        <v>2337000</v>
      </c>
      <c r="F17" s="43">
        <f t="shared" ref="F17:F20" si="4">B17*F2</f>
        <v>123000</v>
      </c>
      <c r="G17" s="94"/>
      <c r="H17" t="s">
        <v>3</v>
      </c>
    </row>
    <row r="18" spans="1:12" x14ac:dyDescent="0.25">
      <c r="A18" s="12" t="s">
        <v>1</v>
      </c>
      <c r="B18" s="13">
        <v>60</v>
      </c>
      <c r="C18" s="80"/>
      <c r="D18" s="81"/>
      <c r="E18" s="4">
        <f t="shared" si="3"/>
        <v>23400</v>
      </c>
      <c r="F18" s="43">
        <f t="shared" si="4"/>
        <v>600</v>
      </c>
      <c r="G18" s="94"/>
      <c r="H18" t="s">
        <v>3</v>
      </c>
    </row>
    <row r="19" spans="1:12" x14ac:dyDescent="0.25">
      <c r="A19" s="22" t="s">
        <v>10</v>
      </c>
      <c r="B19" s="13">
        <v>1110</v>
      </c>
      <c r="C19" s="80"/>
      <c r="D19" s="81"/>
      <c r="E19" s="4">
        <f t="shared" si="3"/>
        <v>2208900</v>
      </c>
      <c r="F19" s="43">
        <f t="shared" si="4"/>
        <v>11100</v>
      </c>
      <c r="G19" s="94"/>
      <c r="H19" t="s">
        <v>3</v>
      </c>
    </row>
    <row r="20" spans="1:12" x14ac:dyDescent="0.25">
      <c r="A20" s="22" t="s">
        <v>11</v>
      </c>
      <c r="B20" s="13">
        <v>30</v>
      </c>
      <c r="C20" s="80"/>
      <c r="D20" s="81"/>
      <c r="E20" s="4">
        <f t="shared" si="3"/>
        <v>89700</v>
      </c>
      <c r="F20" s="43">
        <f t="shared" si="4"/>
        <v>300</v>
      </c>
      <c r="G20" s="95"/>
      <c r="H20" t="s">
        <v>3</v>
      </c>
    </row>
    <row r="21" spans="1:12" x14ac:dyDescent="0.25">
      <c r="A21" s="53" t="s">
        <v>33</v>
      </c>
      <c r="B21" s="13"/>
      <c r="C21" s="80"/>
      <c r="D21" s="81"/>
      <c r="E21" s="18">
        <f>SUM(E17:E20)</f>
        <v>4659000</v>
      </c>
      <c r="F21" s="44">
        <f>SUM(F17:F20)</f>
        <v>135000</v>
      </c>
      <c r="G21" s="48">
        <f>E21*66.66%</f>
        <v>3105689.4</v>
      </c>
      <c r="H21" s="39"/>
      <c r="I21" s="39"/>
    </row>
    <row r="22" spans="1:12" x14ac:dyDescent="0.25">
      <c r="A22" s="29"/>
      <c r="B22" s="13"/>
      <c r="C22" s="80"/>
      <c r="D22" s="81"/>
      <c r="E22" s="4"/>
      <c r="F22" s="43"/>
      <c r="G22" s="97"/>
    </row>
    <row r="23" spans="1:12" x14ac:dyDescent="0.25">
      <c r="A23" s="27" t="s">
        <v>13</v>
      </c>
      <c r="B23" s="11">
        <f>SUM(B24:B27)</f>
        <v>13500</v>
      </c>
      <c r="C23" s="80"/>
      <c r="D23" s="81"/>
      <c r="E23" s="4"/>
      <c r="F23" s="43"/>
      <c r="G23" s="98"/>
    </row>
    <row r="24" spans="1:12" x14ac:dyDescent="0.25">
      <c r="A24" s="14" t="s">
        <v>0</v>
      </c>
      <c r="B24" s="13">
        <v>12160</v>
      </c>
      <c r="C24" s="80"/>
      <c r="D24" s="81"/>
      <c r="E24" s="4">
        <f>B24*E6</f>
        <v>608000</v>
      </c>
      <c r="F24" s="43">
        <f>B24*F6</f>
        <v>608000</v>
      </c>
      <c r="G24" s="98"/>
      <c r="H24" t="s">
        <v>4</v>
      </c>
    </row>
    <row r="25" spans="1:12" x14ac:dyDescent="0.25">
      <c r="A25" s="14" t="s">
        <v>1</v>
      </c>
      <c r="B25" s="13">
        <v>200</v>
      </c>
      <c r="C25" s="80"/>
      <c r="D25" s="81"/>
      <c r="E25" s="4">
        <f>B25*E7</f>
        <v>20000</v>
      </c>
      <c r="F25" s="43">
        <f>B25*F7</f>
        <v>20000</v>
      </c>
      <c r="G25" s="98"/>
      <c r="H25" t="s">
        <v>4</v>
      </c>
    </row>
    <row r="26" spans="1:12" x14ac:dyDescent="0.25">
      <c r="A26" s="24" t="s">
        <v>10</v>
      </c>
      <c r="B26" s="13">
        <v>1040</v>
      </c>
      <c r="C26" s="80"/>
      <c r="D26" s="81"/>
      <c r="E26" s="4">
        <f>B26*E8</f>
        <v>520000</v>
      </c>
      <c r="F26" s="43">
        <f>B26*F8</f>
        <v>520000</v>
      </c>
      <c r="G26" s="98"/>
      <c r="H26" t="s">
        <v>4</v>
      </c>
    </row>
    <row r="27" spans="1:12" x14ac:dyDescent="0.25">
      <c r="A27" s="24" t="s">
        <v>11</v>
      </c>
      <c r="B27" s="13">
        <v>100</v>
      </c>
      <c r="C27" s="80"/>
      <c r="D27" s="81"/>
      <c r="E27" s="4">
        <f>B27*E9</f>
        <v>75000</v>
      </c>
      <c r="F27" s="43">
        <f>B27*F9</f>
        <v>75000</v>
      </c>
      <c r="G27" s="99"/>
      <c r="H27" t="s">
        <v>4</v>
      </c>
    </row>
    <row r="28" spans="1:12" x14ac:dyDescent="0.25">
      <c r="A28" s="53" t="s">
        <v>34</v>
      </c>
      <c r="B28" s="1"/>
      <c r="C28" s="82"/>
      <c r="D28" s="81"/>
      <c r="E28" s="30">
        <f>SUM(E24:E27)</f>
        <v>1223000</v>
      </c>
      <c r="F28" s="45">
        <f>SUM(F24:F27)</f>
        <v>1223000</v>
      </c>
      <c r="G28" s="48">
        <f>E28*66.66%</f>
        <v>815251.79999999993</v>
      </c>
      <c r="H28" s="39"/>
      <c r="I28" s="39"/>
      <c r="J28" s="15"/>
      <c r="K28" s="15"/>
      <c r="L28" s="15"/>
    </row>
    <row r="29" spans="1:12" x14ac:dyDescent="0.25">
      <c r="A29" s="16"/>
      <c r="D29" s="17" t="s">
        <v>5</v>
      </c>
      <c r="E29" s="31">
        <f>E21+E28</f>
        <v>5882000</v>
      </c>
      <c r="F29" s="46">
        <f>F21+F28</f>
        <v>1358000</v>
      </c>
      <c r="G29" s="54">
        <f>G21+G28</f>
        <v>3920941.1999999997</v>
      </c>
      <c r="H29" s="42">
        <f>F29+E29</f>
        <v>7240000</v>
      </c>
      <c r="I29" s="15"/>
      <c r="J29" s="15"/>
      <c r="K29" s="15"/>
      <c r="L29" s="15"/>
    </row>
    <row r="30" spans="1:12" x14ac:dyDescent="0.25">
      <c r="A30" s="16"/>
      <c r="G30" s="100"/>
    </row>
    <row r="31" spans="1:12" ht="15.75" thickBot="1" x14ac:dyDescent="0.3">
      <c r="A31" s="19"/>
      <c r="B31" s="20"/>
      <c r="C31" s="20"/>
      <c r="D31" s="20"/>
      <c r="E31" s="32"/>
      <c r="F31" s="20"/>
      <c r="G31" s="101"/>
      <c r="H31" s="15"/>
    </row>
  </sheetData>
  <mergeCells count="9">
    <mergeCell ref="G16:G20"/>
    <mergeCell ref="G22:G27"/>
    <mergeCell ref="G30:G31"/>
    <mergeCell ref="B2:B9"/>
    <mergeCell ref="D2:D5"/>
    <mergeCell ref="C6:C9"/>
    <mergeCell ref="C15:D15"/>
    <mergeCell ref="C16:F16"/>
    <mergeCell ref="C17:D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5654A-3128-48D8-81CB-55DD94D298A0}">
  <dimension ref="A1:G10"/>
  <sheetViews>
    <sheetView workbookViewId="0">
      <selection activeCell="M4" sqref="M4"/>
    </sheetView>
  </sheetViews>
  <sheetFormatPr defaultRowHeight="15" x14ac:dyDescent="0.25"/>
  <cols>
    <col min="1" max="1" width="18.28515625" customWidth="1"/>
    <col min="4" max="4" width="12.5703125" customWidth="1"/>
    <col min="5" max="5" width="19.42578125" customWidth="1"/>
    <col min="6" max="6" width="19.5703125" customWidth="1"/>
    <col min="7" max="7" width="17.5703125" customWidth="1"/>
  </cols>
  <sheetData>
    <row r="1" spans="1:7" x14ac:dyDescent="0.25">
      <c r="A1" s="35" t="s">
        <v>14</v>
      </c>
    </row>
    <row r="2" spans="1:7" x14ac:dyDescent="0.25">
      <c r="A2" s="56"/>
      <c r="B2" s="1"/>
      <c r="C2" s="17" t="s">
        <v>15</v>
      </c>
      <c r="D2" s="17"/>
      <c r="E2" s="17" t="s">
        <v>19</v>
      </c>
      <c r="F2" s="17" t="s">
        <v>20</v>
      </c>
      <c r="G2" s="17" t="s">
        <v>21</v>
      </c>
    </row>
    <row r="3" spans="1:7" x14ac:dyDescent="0.25">
      <c r="A3" s="57" t="s">
        <v>2</v>
      </c>
      <c r="B3" s="58"/>
      <c r="C3" s="58">
        <v>20000</v>
      </c>
      <c r="D3" s="58"/>
      <c r="E3" s="58">
        <v>13500</v>
      </c>
      <c r="F3" s="58">
        <v>13500</v>
      </c>
      <c r="G3" s="58">
        <v>13500</v>
      </c>
    </row>
    <row r="4" spans="1:7" x14ac:dyDescent="0.25">
      <c r="A4" s="59" t="s">
        <v>16</v>
      </c>
      <c r="B4" s="60"/>
      <c r="C4" s="61">
        <v>10</v>
      </c>
      <c r="D4" s="60"/>
      <c r="E4" s="62">
        <f>'rok 1'!$F$2</f>
        <v>10</v>
      </c>
      <c r="F4" s="62">
        <f>'rok 2'!$F$2</f>
        <v>10</v>
      </c>
      <c r="G4" s="62">
        <f>'rok 3'!$F$2</f>
        <v>10</v>
      </c>
    </row>
    <row r="5" spans="1:7" ht="30" x14ac:dyDescent="0.25">
      <c r="A5" s="63" t="s">
        <v>17</v>
      </c>
      <c r="B5" s="64"/>
      <c r="C5" s="65">
        <f>C3*C4</f>
        <v>200000</v>
      </c>
      <c r="D5" s="64"/>
      <c r="E5" s="66">
        <f>E3*E4</f>
        <v>135000</v>
      </c>
      <c r="F5" s="66">
        <f>F3*F4</f>
        <v>135000</v>
      </c>
      <c r="G5" s="66">
        <f>G3*G4</f>
        <v>135000</v>
      </c>
    </row>
    <row r="6" spans="1:7" ht="45" x14ac:dyDescent="0.25">
      <c r="A6" s="67" t="s">
        <v>18</v>
      </c>
      <c r="B6" s="68"/>
      <c r="C6" s="68">
        <v>0</v>
      </c>
      <c r="D6" s="68"/>
      <c r="E6" s="69">
        <f>'rok 1'!$F$28</f>
        <v>3585000</v>
      </c>
      <c r="F6" s="69">
        <f>'rok 2'!$F$28</f>
        <v>2627500</v>
      </c>
      <c r="G6" s="69">
        <f>'rok 3'!$F$28</f>
        <v>1223000</v>
      </c>
    </row>
    <row r="7" spans="1:7" x14ac:dyDescent="0.25">
      <c r="A7" s="34"/>
    </row>
    <row r="8" spans="1:7" s="36" customFormat="1" x14ac:dyDescent="0.25">
      <c r="A8" s="35" t="s">
        <v>22</v>
      </c>
      <c r="C8" s="37">
        <f>C6+C5</f>
        <v>200000</v>
      </c>
      <c r="E8" s="38">
        <f>E6+E5</f>
        <v>3720000</v>
      </c>
      <c r="F8" s="38">
        <f t="shared" ref="F8:G8" si="0">F6+F5</f>
        <v>2762500</v>
      </c>
      <c r="G8" s="38">
        <f t="shared" si="0"/>
        <v>1358000</v>
      </c>
    </row>
    <row r="9" spans="1:7" x14ac:dyDescent="0.25">
      <c r="A9" s="34"/>
    </row>
    <row r="10" spans="1:7" x14ac:dyDescent="0.25">
      <c r="A10" s="34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DBADB-6C9D-4187-9D62-DE310354F7AF}">
  <dimension ref="A1:I12"/>
  <sheetViews>
    <sheetView tabSelected="1" workbookViewId="0">
      <selection activeCell="F8" sqref="F8"/>
    </sheetView>
  </sheetViews>
  <sheetFormatPr defaultRowHeight="15" x14ac:dyDescent="0.25"/>
  <cols>
    <col min="1" max="1" width="18.42578125" customWidth="1"/>
    <col min="3" max="3" width="11.42578125" customWidth="1"/>
    <col min="5" max="5" width="18.85546875" customWidth="1"/>
    <col min="6" max="6" width="18.7109375" customWidth="1"/>
    <col min="7" max="7" width="19.28515625" customWidth="1"/>
    <col min="9" max="9" width="136" customWidth="1"/>
  </cols>
  <sheetData>
    <row r="1" spans="1:9" x14ac:dyDescent="0.25">
      <c r="A1" s="35" t="s">
        <v>24</v>
      </c>
      <c r="I1" t="s">
        <v>23</v>
      </c>
    </row>
    <row r="2" spans="1:9" x14ac:dyDescent="0.25">
      <c r="A2" s="56"/>
      <c r="B2" s="1"/>
      <c r="C2" s="17" t="s">
        <v>15</v>
      </c>
      <c r="D2" s="17"/>
      <c r="E2" s="17" t="s">
        <v>19</v>
      </c>
      <c r="F2" s="17" t="s">
        <v>20</v>
      </c>
      <c r="G2" s="17" t="s">
        <v>21</v>
      </c>
    </row>
    <row r="3" spans="1:9" ht="30" x14ac:dyDescent="0.25">
      <c r="A3" s="57" t="s">
        <v>2</v>
      </c>
      <c r="B3" s="58"/>
      <c r="C3" s="70">
        <f>(20000*66.66%)</f>
        <v>13332</v>
      </c>
      <c r="D3" s="58"/>
      <c r="E3" s="70">
        <v>9000</v>
      </c>
      <c r="F3" s="70">
        <v>9000</v>
      </c>
      <c r="G3" s="70">
        <v>9000</v>
      </c>
      <c r="I3" s="34" t="s">
        <v>35</v>
      </c>
    </row>
    <row r="4" spans="1:9" ht="30" x14ac:dyDescent="0.25">
      <c r="A4" s="59" t="s">
        <v>16</v>
      </c>
      <c r="B4" s="60"/>
      <c r="C4" s="61">
        <v>70</v>
      </c>
      <c r="D4" s="60"/>
      <c r="E4" s="62"/>
      <c r="F4" s="62"/>
      <c r="G4" s="62"/>
      <c r="I4" s="40" t="s">
        <v>26</v>
      </c>
    </row>
    <row r="5" spans="1:9" ht="30" x14ac:dyDescent="0.25">
      <c r="A5" s="63" t="s">
        <v>17</v>
      </c>
      <c r="B5" s="64"/>
      <c r="C5" s="65">
        <f>C3*C4</f>
        <v>933240</v>
      </c>
      <c r="D5" s="64"/>
      <c r="E5" s="66">
        <f>'rok 1'!$G$21</f>
        <v>3105689.4</v>
      </c>
      <c r="F5" s="66">
        <f>'rok 2'!$G$21</f>
        <v>3105689.4</v>
      </c>
      <c r="G5" s="66">
        <f>'rok 3'!$G$21</f>
        <v>3105689.4</v>
      </c>
    </row>
    <row r="6" spans="1:9" ht="45" x14ac:dyDescent="0.25">
      <c r="A6" s="67" t="s">
        <v>18</v>
      </c>
      <c r="B6" s="68"/>
      <c r="C6" s="68">
        <v>0</v>
      </c>
      <c r="D6" s="68"/>
      <c r="E6" s="69">
        <f>'rok 1'!$G$28</f>
        <v>2389761</v>
      </c>
      <c r="F6" s="69">
        <f>'rok 2'!$G$28</f>
        <v>1751491.5</v>
      </c>
      <c r="G6" s="69">
        <f>'rok 3'!$G$28</f>
        <v>815251.79999999993</v>
      </c>
    </row>
    <row r="7" spans="1:9" x14ac:dyDescent="0.25">
      <c r="A7" s="34"/>
    </row>
    <row r="8" spans="1:9" x14ac:dyDescent="0.25">
      <c r="A8" s="35" t="s">
        <v>22</v>
      </c>
      <c r="B8" s="36"/>
      <c r="C8" s="37">
        <f>C6+C5</f>
        <v>933240</v>
      </c>
      <c r="D8" s="36"/>
      <c r="E8" s="38">
        <f>E6+E5</f>
        <v>5495450.4000000004</v>
      </c>
      <c r="F8" s="38">
        <f t="shared" ref="F8:G8" si="0">F6+F5</f>
        <v>4857180.9000000004</v>
      </c>
      <c r="G8" s="38">
        <f t="shared" si="0"/>
        <v>3920941.1999999997</v>
      </c>
    </row>
    <row r="9" spans="1:9" x14ac:dyDescent="0.25">
      <c r="A9" s="35"/>
      <c r="B9" s="36"/>
      <c r="C9" s="37"/>
      <c r="D9" s="36"/>
      <c r="E9" s="38"/>
      <c r="F9" s="38"/>
      <c r="G9" s="38"/>
    </row>
    <row r="10" spans="1:9" x14ac:dyDescent="0.25">
      <c r="C10" s="15">
        <v>30</v>
      </c>
      <c r="E10" s="15">
        <v>50</v>
      </c>
      <c r="F10" s="15">
        <v>50</v>
      </c>
      <c r="G10" s="15">
        <v>50</v>
      </c>
    </row>
    <row r="11" spans="1:9" ht="45" x14ac:dyDescent="0.25">
      <c r="A11" s="55" t="s">
        <v>27</v>
      </c>
      <c r="C11" s="15">
        <f>C3*C10</f>
        <v>399960</v>
      </c>
      <c r="E11" s="15">
        <f>E3*E10</f>
        <v>450000</v>
      </c>
      <c r="F11" s="15">
        <f>F3*F10</f>
        <v>450000</v>
      </c>
      <c r="G11" s="15">
        <f>G3*G10</f>
        <v>450000</v>
      </c>
      <c r="I11" s="41" t="s">
        <v>25</v>
      </c>
    </row>
    <row r="12" spans="1:9" x14ac:dyDescent="0.25">
      <c r="C12" s="33">
        <f>C8-C11</f>
        <v>533280</v>
      </c>
      <c r="E12" s="15">
        <f>E8-E11</f>
        <v>5045450.4000000004</v>
      </c>
      <c r="F12" s="15">
        <f t="shared" ref="F12:G12" si="1">F8-F11</f>
        <v>4407180.9000000004</v>
      </c>
      <c r="G12" s="15">
        <f t="shared" si="1"/>
        <v>3470941.1999999997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rok 1</vt:lpstr>
      <vt:lpstr>rok 2</vt:lpstr>
      <vt:lpstr>rok 3</vt:lpstr>
      <vt:lpstr>budżet</vt:lpstr>
      <vt:lpstr>JST</vt:lpstr>
    </vt:vector>
  </TitlesOfParts>
  <Company>Ministerstwo Infrastruktury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Maciejewski Miłosz</dc:creator>
  <cp:lastModifiedBy>Aneta Smaś</cp:lastModifiedBy>
  <dcterms:created xsi:type="dcterms:W3CDTF">2025-09-26T09:10:56Z</dcterms:created>
  <dcterms:modified xsi:type="dcterms:W3CDTF">2025-12-12T06:50:11Z</dcterms:modified>
</cp:coreProperties>
</file>